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5325ce9f7f140d/Projects/ArchNotes/Drafts/"/>
    </mc:Choice>
  </mc:AlternateContent>
  <xr:revisionPtr revIDLastSave="32" documentId="114_{66742B6C-7E24-44E3-A3AE-F6185D4D7CA8}" xr6:coauthVersionLast="41" xr6:coauthVersionMax="43" xr10:uidLastSave="{B10532CF-02FD-495E-BDB6-C224D3F4317D}"/>
  <bookViews>
    <workbookView xWindow="-120" yWindow="-120" windowWidth="29040" windowHeight="15840" tabRatio="844" xr2:uid="{02ED0454-96AA-4815-9959-0E4A7E634FF9}"/>
  </bookViews>
  <sheets>
    <sheet name="Estimate Summary" sheetId="10" r:id="rId1"/>
    <sheet name="Initiation Costs" sheetId="1" r:id="rId2"/>
    <sheet name="Component Types" sheetId="6" r:id="rId3"/>
    <sheet name="Doneness Steps" sheetId="4" r:id="rId4"/>
    <sheet name="Effort" sheetId="7" r:id="rId5"/>
    <sheet name="Timeline (Agile)" sheetId="9" r:id="rId6"/>
    <sheet name="Timeline (Waterfall)" sheetId="8" r:id="rId7"/>
    <sheet name="Rates" sheetId="2" r:id="rId8"/>
    <sheet name="Availability" sheetId="12" r:id="rId9"/>
    <sheet name="Roles" sheetId="11" r:id="rId10"/>
    <sheet name="Risks" sheetId="3" r:id="rId11"/>
    <sheet name="Assumptions" sheetId="15" r:id="rId12"/>
    <sheet name="Illustration" sheetId="5" state="hidden" r:id="rId13"/>
  </sheets>
  <definedNames>
    <definedName name="_xlnm._FilterDatabase" localSheetId="2" hidden="1">'Component Types'!$A$2:$H$6</definedName>
    <definedName name="_xlnm._FilterDatabase" localSheetId="4" hidden="1">Effort!$A$1:$L$85</definedName>
    <definedName name="_xlnm._FilterDatabase" localSheetId="7" hidden="1">Rates!$A$1:$B$6</definedName>
    <definedName name="_xlnm._FilterDatabase" localSheetId="9" hidden="1">Roles!$A$1:$E$4</definedName>
    <definedName name="annual_unavailability">Availability!$B$5</definedName>
    <definedName name="availability">Availability!$B$5</definedName>
    <definedName name="complexity">'Component Types'!$B$2:$D$2</definedName>
    <definedName name="estimated_duration">'Estimate Summary'!$C$15</definedName>
    <definedName name="estimated_effort">'Estimate Summary'!$C$11</definedName>
    <definedName name="estimated_end_date">'Estimate Summary'!$C$17</definedName>
    <definedName name="holidays">Rates!$G$2:$G$4</definedName>
    <definedName name="hrs_per_day">Rates!$D$2</definedName>
    <definedName name="interval" localSheetId="5">'Timeline (Agile)'!$B$2</definedName>
    <definedName name="interval">'Timeline (Waterfall)'!$B$2</definedName>
    <definedName name="lifecycle">'Component Types'!$E$2:$H$2</definedName>
    <definedName name="metrics">'Component Types'!$A$2:$H$6</definedName>
    <definedName name="rates">Rates!$A$2:$B$6</definedName>
    <definedName name="resources">'Estimate Summary'!$C$7</definedName>
    <definedName name="risk_spread">Risks!$H$8</definedName>
    <definedName name="role_allocation">Roles!$A$2:$E$4</definedName>
    <definedName name="start_date">'Estimate Summary'!$C$6</definedName>
  </definedNames>
  <calcPr calcId="191028" concurrentCalc="0"/>
  <pivotCaches>
    <pivotCache cacheId="0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0" l="1"/>
  <c r="C26" i="10"/>
  <c r="E26" i="10"/>
  <c r="D27" i="10"/>
  <c r="C27" i="10"/>
  <c r="E27" i="10"/>
  <c r="D28" i="10"/>
  <c r="C28" i="10"/>
  <c r="E28" i="10"/>
  <c r="E29" i="10"/>
  <c r="D32" i="10"/>
  <c r="C11" i="10"/>
  <c r="C15" i="10"/>
  <c r="C32" i="10"/>
  <c r="E32" i="10"/>
  <c r="D33" i="10"/>
  <c r="C33" i="10"/>
  <c r="E33" i="10"/>
  <c r="E34" i="10"/>
  <c r="D38" i="10"/>
  <c r="E38" i="10"/>
  <c r="D39" i="10"/>
  <c r="E39" i="10"/>
  <c r="E40" i="10"/>
  <c r="C43" i="10"/>
  <c r="D43" i="10"/>
  <c r="E43" i="10"/>
  <c r="D44" i="10"/>
  <c r="C21" i="10"/>
  <c r="C45" i="10"/>
  <c r="D45" i="10"/>
  <c r="D49" i="10"/>
  <c r="C49" i="10"/>
  <c r="B5" i="12"/>
  <c r="E9" i="9"/>
  <c r="H5" i="3"/>
  <c r="H8" i="3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DI8" i="8"/>
  <c r="DJ8" i="8"/>
  <c r="DK8" i="8"/>
  <c r="DL8" i="8"/>
  <c r="DM8" i="8"/>
  <c r="DN8" i="8"/>
  <c r="DO8" i="8"/>
  <c r="DP8" i="8"/>
  <c r="DQ8" i="8"/>
  <c r="DR8" i="8"/>
  <c r="DS8" i="8"/>
  <c r="DT8" i="8"/>
  <c r="DU8" i="8"/>
  <c r="DV8" i="8"/>
  <c r="DW8" i="8"/>
  <c r="DX8" i="8"/>
  <c r="DY8" i="8"/>
  <c r="DZ8" i="8"/>
  <c r="EA8" i="8"/>
  <c r="EB8" i="8"/>
  <c r="EC8" i="8"/>
  <c r="ED8" i="8"/>
  <c r="EE8" i="8"/>
  <c r="EF8" i="8"/>
  <c r="EG8" i="8"/>
  <c r="EH8" i="8"/>
  <c r="EI8" i="8"/>
  <c r="EJ8" i="8"/>
  <c r="EK8" i="8"/>
  <c r="EL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E9" i="8"/>
  <c r="F9" i="8"/>
  <c r="E10" i="8"/>
  <c r="F10" i="8"/>
  <c r="E11" i="8"/>
  <c r="F11" i="8"/>
  <c r="E12" i="8"/>
  <c r="F12" i="8"/>
  <c r="GL12" i="8"/>
  <c r="GK12" i="8"/>
  <c r="GJ12" i="8"/>
  <c r="GI12" i="8"/>
  <c r="GH12" i="8"/>
  <c r="GG12" i="8"/>
  <c r="GF12" i="8"/>
  <c r="GE12" i="8"/>
  <c r="GD12" i="8"/>
  <c r="GC12" i="8"/>
  <c r="GB12" i="8"/>
  <c r="GA12" i="8"/>
  <c r="FZ12" i="8"/>
  <c r="FY12" i="8"/>
  <c r="FX12" i="8"/>
  <c r="FW12" i="8"/>
  <c r="FV12" i="8"/>
  <c r="FU12" i="8"/>
  <c r="FT12" i="8"/>
  <c r="FS12" i="8"/>
  <c r="FR12" i="8"/>
  <c r="FQ12" i="8"/>
  <c r="FP12" i="8"/>
  <c r="FO12" i="8"/>
  <c r="FN12" i="8"/>
  <c r="FM12" i="8"/>
  <c r="FL12" i="8"/>
  <c r="FK12" i="8"/>
  <c r="FJ12" i="8"/>
  <c r="FI12" i="8"/>
  <c r="FH12" i="8"/>
  <c r="FG12" i="8"/>
  <c r="FF12" i="8"/>
  <c r="FE12" i="8"/>
  <c r="FD12" i="8"/>
  <c r="FC12" i="8"/>
  <c r="FB12" i="8"/>
  <c r="FA12" i="8"/>
  <c r="EZ12" i="8"/>
  <c r="EY12" i="8"/>
  <c r="EX12" i="8"/>
  <c r="EW12" i="8"/>
  <c r="EV12" i="8"/>
  <c r="EU12" i="8"/>
  <c r="ET12" i="8"/>
  <c r="ES12" i="8"/>
  <c r="ER12" i="8"/>
  <c r="EQ12" i="8"/>
  <c r="EP12" i="8"/>
  <c r="EO12" i="8"/>
  <c r="EN12" i="8"/>
  <c r="EM12" i="8"/>
  <c r="EL12" i="8"/>
  <c r="EK12" i="8"/>
  <c r="EJ12" i="8"/>
  <c r="EI12" i="8"/>
  <c r="EH12" i="8"/>
  <c r="EG12" i="8"/>
  <c r="EF12" i="8"/>
  <c r="EE12" i="8"/>
  <c r="ED12" i="8"/>
  <c r="EC12" i="8"/>
  <c r="EB12" i="8"/>
  <c r="EA12" i="8"/>
  <c r="DZ12" i="8"/>
  <c r="DY12" i="8"/>
  <c r="DX12" i="8"/>
  <c r="DW12" i="8"/>
  <c r="DV12" i="8"/>
  <c r="DU12" i="8"/>
  <c r="DT12" i="8"/>
  <c r="DS12" i="8"/>
  <c r="DR12" i="8"/>
  <c r="DQ12" i="8"/>
  <c r="DP12" i="8"/>
  <c r="DO12" i="8"/>
  <c r="DN12" i="8"/>
  <c r="DM12" i="8"/>
  <c r="DL12" i="8"/>
  <c r="DK12" i="8"/>
  <c r="DJ12" i="8"/>
  <c r="DI12" i="8"/>
  <c r="DH12" i="8"/>
  <c r="DG12" i="8"/>
  <c r="DF12" i="8"/>
  <c r="DE12" i="8"/>
  <c r="DD12" i="8"/>
  <c r="DC12" i="8"/>
  <c r="DB12" i="8"/>
  <c r="DA12" i="8"/>
  <c r="CZ12" i="8"/>
  <c r="CY12" i="8"/>
  <c r="CX12" i="8"/>
  <c r="CW12" i="8"/>
  <c r="CV12" i="8"/>
  <c r="CU12" i="8"/>
  <c r="CT12" i="8"/>
  <c r="CS12" i="8"/>
  <c r="CR12" i="8"/>
  <c r="CQ12" i="8"/>
  <c r="CP12" i="8"/>
  <c r="CO12" i="8"/>
  <c r="CN12" i="8"/>
  <c r="CM12" i="8"/>
  <c r="CL12" i="8"/>
  <c r="CK12" i="8"/>
  <c r="CJ12" i="8"/>
  <c r="CI12" i="8"/>
  <c r="CH12" i="8"/>
  <c r="CG12" i="8"/>
  <c r="CF12" i="8"/>
  <c r="CE12" i="8"/>
  <c r="CD12" i="8"/>
  <c r="CC12" i="8"/>
  <c r="CB12" i="8"/>
  <c r="CA12" i="8"/>
  <c r="BZ12" i="8"/>
  <c r="BY12" i="8"/>
  <c r="BX12" i="8"/>
  <c r="BW12" i="8"/>
  <c r="BV12" i="8"/>
  <c r="BU12" i="8"/>
  <c r="BT12" i="8"/>
  <c r="BS12" i="8"/>
  <c r="BR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D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GL11" i="8"/>
  <c r="GK11" i="8"/>
  <c r="GJ11" i="8"/>
  <c r="GI11" i="8"/>
  <c r="GH11" i="8"/>
  <c r="GG11" i="8"/>
  <c r="GF11" i="8"/>
  <c r="GE11" i="8"/>
  <c r="GD11" i="8"/>
  <c r="GC11" i="8"/>
  <c r="GB11" i="8"/>
  <c r="GA11" i="8"/>
  <c r="FZ11" i="8"/>
  <c r="FY11" i="8"/>
  <c r="FX11" i="8"/>
  <c r="FW11" i="8"/>
  <c r="FV11" i="8"/>
  <c r="FU11" i="8"/>
  <c r="FT11" i="8"/>
  <c r="FS11" i="8"/>
  <c r="FR11" i="8"/>
  <c r="FQ11" i="8"/>
  <c r="FP11" i="8"/>
  <c r="FO11" i="8"/>
  <c r="FN11" i="8"/>
  <c r="FM11" i="8"/>
  <c r="FL11" i="8"/>
  <c r="FK11" i="8"/>
  <c r="FJ11" i="8"/>
  <c r="FI11" i="8"/>
  <c r="FH11" i="8"/>
  <c r="FG11" i="8"/>
  <c r="FF11" i="8"/>
  <c r="FE11" i="8"/>
  <c r="FD11" i="8"/>
  <c r="FC11" i="8"/>
  <c r="FB11" i="8"/>
  <c r="FA11" i="8"/>
  <c r="EZ11" i="8"/>
  <c r="EY11" i="8"/>
  <c r="EX11" i="8"/>
  <c r="EW11" i="8"/>
  <c r="EV11" i="8"/>
  <c r="EU11" i="8"/>
  <c r="ET11" i="8"/>
  <c r="ES11" i="8"/>
  <c r="ER11" i="8"/>
  <c r="EQ11" i="8"/>
  <c r="EP11" i="8"/>
  <c r="EO11" i="8"/>
  <c r="EN11" i="8"/>
  <c r="EM11" i="8"/>
  <c r="EL11" i="8"/>
  <c r="EK11" i="8"/>
  <c r="EJ11" i="8"/>
  <c r="EI11" i="8"/>
  <c r="EH11" i="8"/>
  <c r="EG11" i="8"/>
  <c r="EF11" i="8"/>
  <c r="EE11" i="8"/>
  <c r="ED11" i="8"/>
  <c r="EC11" i="8"/>
  <c r="EB11" i="8"/>
  <c r="EA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N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D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GL10" i="8"/>
  <c r="GK10" i="8"/>
  <c r="GJ10" i="8"/>
  <c r="GI10" i="8"/>
  <c r="GH10" i="8"/>
  <c r="GG10" i="8"/>
  <c r="GF10" i="8"/>
  <c r="GE10" i="8"/>
  <c r="GD10" i="8"/>
  <c r="GC10" i="8"/>
  <c r="GB10" i="8"/>
  <c r="GA10" i="8"/>
  <c r="FZ10" i="8"/>
  <c r="FY10" i="8"/>
  <c r="FX10" i="8"/>
  <c r="FW10" i="8"/>
  <c r="FV10" i="8"/>
  <c r="FU10" i="8"/>
  <c r="FT10" i="8"/>
  <c r="FS10" i="8"/>
  <c r="FR10" i="8"/>
  <c r="FQ10" i="8"/>
  <c r="FP10" i="8"/>
  <c r="FO10" i="8"/>
  <c r="FN10" i="8"/>
  <c r="FM10" i="8"/>
  <c r="FL10" i="8"/>
  <c r="FK10" i="8"/>
  <c r="FJ10" i="8"/>
  <c r="FI10" i="8"/>
  <c r="FH10" i="8"/>
  <c r="FG10" i="8"/>
  <c r="FF10" i="8"/>
  <c r="FE10" i="8"/>
  <c r="FD10" i="8"/>
  <c r="FC10" i="8"/>
  <c r="FB10" i="8"/>
  <c r="FA10" i="8"/>
  <c r="EZ10" i="8"/>
  <c r="EY10" i="8"/>
  <c r="EX10" i="8"/>
  <c r="EW10" i="8"/>
  <c r="EV10" i="8"/>
  <c r="EU10" i="8"/>
  <c r="ET10" i="8"/>
  <c r="ES10" i="8"/>
  <c r="ER10" i="8"/>
  <c r="EQ10" i="8"/>
  <c r="EP10" i="8"/>
  <c r="EO10" i="8"/>
  <c r="EN10" i="8"/>
  <c r="EM10" i="8"/>
  <c r="EL10" i="8"/>
  <c r="EK10" i="8"/>
  <c r="EJ10" i="8"/>
  <c r="EI10" i="8"/>
  <c r="EH10" i="8"/>
  <c r="EG10" i="8"/>
  <c r="EF10" i="8"/>
  <c r="EE10" i="8"/>
  <c r="ED10" i="8"/>
  <c r="EC10" i="8"/>
  <c r="EB10" i="8"/>
  <c r="EA10" i="8"/>
  <c r="DZ10" i="8"/>
  <c r="DY10" i="8"/>
  <c r="DX10" i="8"/>
  <c r="DW10" i="8"/>
  <c r="DV10" i="8"/>
  <c r="DU10" i="8"/>
  <c r="DT10" i="8"/>
  <c r="DS10" i="8"/>
  <c r="DR10" i="8"/>
  <c r="DQ10" i="8"/>
  <c r="DP10" i="8"/>
  <c r="DO10" i="8"/>
  <c r="DN10" i="8"/>
  <c r="DM10" i="8"/>
  <c r="DL10" i="8"/>
  <c r="DK10" i="8"/>
  <c r="DJ10" i="8"/>
  <c r="DI10" i="8"/>
  <c r="DH10" i="8"/>
  <c r="DG10" i="8"/>
  <c r="DF10" i="8"/>
  <c r="DE10" i="8"/>
  <c r="DD10" i="8"/>
  <c r="DC10" i="8"/>
  <c r="DB10" i="8"/>
  <c r="DA10" i="8"/>
  <c r="CZ10" i="8"/>
  <c r="CY10" i="8"/>
  <c r="CX10" i="8"/>
  <c r="CW10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J10" i="8"/>
  <c r="CI10" i="8"/>
  <c r="CH10" i="8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D10" i="8"/>
  <c r="K10" i="8"/>
  <c r="J10" i="8"/>
  <c r="I10" i="8"/>
  <c r="GL9" i="8"/>
  <c r="GK9" i="8"/>
  <c r="GJ9" i="8"/>
  <c r="GI9" i="8"/>
  <c r="GH9" i="8"/>
  <c r="GG9" i="8"/>
  <c r="GF9" i="8"/>
  <c r="GE9" i="8"/>
  <c r="GD9" i="8"/>
  <c r="GC9" i="8"/>
  <c r="GB9" i="8"/>
  <c r="GA9" i="8"/>
  <c r="FZ9" i="8"/>
  <c r="FY9" i="8"/>
  <c r="FX9" i="8"/>
  <c r="FW9" i="8"/>
  <c r="FV9" i="8"/>
  <c r="FU9" i="8"/>
  <c r="FT9" i="8"/>
  <c r="FS9" i="8"/>
  <c r="FR9" i="8"/>
  <c r="FQ9" i="8"/>
  <c r="FP9" i="8"/>
  <c r="FO9" i="8"/>
  <c r="FN9" i="8"/>
  <c r="FM9" i="8"/>
  <c r="FL9" i="8"/>
  <c r="FK9" i="8"/>
  <c r="FJ9" i="8"/>
  <c r="FI9" i="8"/>
  <c r="FH9" i="8"/>
  <c r="FG9" i="8"/>
  <c r="FF9" i="8"/>
  <c r="FE9" i="8"/>
  <c r="FD9" i="8"/>
  <c r="FC9" i="8"/>
  <c r="FB9" i="8"/>
  <c r="FA9" i="8"/>
  <c r="EZ9" i="8"/>
  <c r="EY9" i="8"/>
  <c r="EX9" i="8"/>
  <c r="EW9" i="8"/>
  <c r="EV9" i="8"/>
  <c r="EU9" i="8"/>
  <c r="ET9" i="8"/>
  <c r="ES9" i="8"/>
  <c r="ER9" i="8"/>
  <c r="EQ9" i="8"/>
  <c r="EP9" i="8"/>
  <c r="EO9" i="8"/>
  <c r="EN9" i="8"/>
  <c r="EM9" i="8"/>
  <c r="EL9" i="8"/>
  <c r="EK9" i="8"/>
  <c r="EJ9" i="8"/>
  <c r="EI9" i="8"/>
  <c r="EH9" i="8"/>
  <c r="EG9" i="8"/>
  <c r="EF9" i="8"/>
  <c r="EE9" i="8"/>
  <c r="ED9" i="8"/>
  <c r="EC9" i="8"/>
  <c r="EB9" i="8"/>
  <c r="EA9" i="8"/>
  <c r="DZ9" i="8"/>
  <c r="DY9" i="8"/>
  <c r="DX9" i="8"/>
  <c r="DW9" i="8"/>
  <c r="DV9" i="8"/>
  <c r="DU9" i="8"/>
  <c r="DT9" i="8"/>
  <c r="DS9" i="8"/>
  <c r="DR9" i="8"/>
  <c r="DQ9" i="8"/>
  <c r="DP9" i="8"/>
  <c r="DO9" i="8"/>
  <c r="DN9" i="8"/>
  <c r="DM9" i="8"/>
  <c r="DL9" i="8"/>
  <c r="DK9" i="8"/>
  <c r="DJ9" i="8"/>
  <c r="DI9" i="8"/>
  <c r="DH9" i="8"/>
  <c r="DG9" i="8"/>
  <c r="DF9" i="8"/>
  <c r="DE9" i="8"/>
  <c r="DD9" i="8"/>
  <c r="DC9" i="8"/>
  <c r="DB9" i="8"/>
  <c r="DA9" i="8"/>
  <c r="CZ9" i="8"/>
  <c r="CY9" i="8"/>
  <c r="CX9" i="8"/>
  <c r="CW9" i="8"/>
  <c r="CV9" i="8"/>
  <c r="CU9" i="8"/>
  <c r="CT9" i="8"/>
  <c r="CS9" i="8"/>
  <c r="CR9" i="8"/>
  <c r="CQ9" i="8"/>
  <c r="CP9" i="8"/>
  <c r="CO9" i="8"/>
  <c r="CN9" i="8"/>
  <c r="CM9" i="8"/>
  <c r="CL9" i="8"/>
  <c r="CK9" i="8"/>
  <c r="CJ9" i="8"/>
  <c r="CI9" i="8"/>
  <c r="CH9" i="8"/>
  <c r="CG9" i="8"/>
  <c r="CF9" i="8"/>
  <c r="CE9" i="8"/>
  <c r="CD9" i="8"/>
  <c r="CC9" i="8"/>
  <c r="CB9" i="8"/>
  <c r="CA9" i="8"/>
  <c r="BZ9" i="8"/>
  <c r="BY9" i="8"/>
  <c r="BX9" i="8"/>
  <c r="BW9" i="8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D9" i="8"/>
  <c r="I9" i="8"/>
  <c r="H12" i="8"/>
  <c r="H11" i="8"/>
  <c r="H10" i="8"/>
  <c r="H9" i="8"/>
  <c r="M85" i="7"/>
  <c r="M84" i="7"/>
  <c r="M83" i="7"/>
  <c r="M82" i="7"/>
  <c r="M80" i="7"/>
  <c r="M79" i="7"/>
  <c r="M78" i="7"/>
  <c r="M77" i="7"/>
  <c r="M75" i="7"/>
  <c r="M74" i="7"/>
  <c r="M73" i="7"/>
  <c r="M72" i="7"/>
  <c r="M70" i="7"/>
  <c r="M69" i="7"/>
  <c r="M68" i="7"/>
  <c r="M67" i="7"/>
  <c r="M64" i="7"/>
  <c r="M63" i="7"/>
  <c r="M62" i="7"/>
  <c r="M61" i="7"/>
  <c r="M59" i="7"/>
  <c r="M58" i="7"/>
  <c r="M57" i="7"/>
  <c r="M56" i="7"/>
  <c r="M54" i="7"/>
  <c r="M53" i="7"/>
  <c r="M52" i="7"/>
  <c r="M51" i="7"/>
  <c r="M49" i="7"/>
  <c r="M48" i="7"/>
  <c r="M47" i="7"/>
  <c r="M46" i="7"/>
  <c r="M43" i="7"/>
  <c r="M42" i="7"/>
  <c r="M41" i="7"/>
  <c r="M40" i="7"/>
  <c r="M38" i="7"/>
  <c r="M37" i="7"/>
  <c r="M36" i="7"/>
  <c r="M35" i="7"/>
  <c r="M33" i="7"/>
  <c r="M32" i="7"/>
  <c r="M31" i="7"/>
  <c r="M30" i="7"/>
  <c r="M28" i="7"/>
  <c r="M27" i="7"/>
  <c r="M26" i="7"/>
  <c r="M25" i="7"/>
  <c r="M22" i="7"/>
  <c r="M21" i="7"/>
  <c r="M20" i="7"/>
  <c r="M19" i="7"/>
  <c r="M17" i="7"/>
  <c r="M16" i="7"/>
  <c r="M15" i="7"/>
  <c r="M14" i="7"/>
  <c r="M12" i="7"/>
  <c r="M11" i="7"/>
  <c r="M10" i="7"/>
  <c r="M9" i="7"/>
  <c r="M7" i="7"/>
  <c r="M6" i="7"/>
  <c r="M5" i="7"/>
  <c r="M4" i="7"/>
  <c r="D13" i="8"/>
  <c r="H7" i="3"/>
  <c r="H6" i="3"/>
  <c r="H4" i="3"/>
  <c r="H3" i="3"/>
  <c r="E2" i="4"/>
  <c r="E3" i="4"/>
  <c r="E4" i="4"/>
  <c r="D6" i="6"/>
  <c r="I4" i="7"/>
  <c r="L4" i="7"/>
  <c r="I5" i="7"/>
  <c r="L5" i="7"/>
  <c r="I6" i="7"/>
  <c r="L6" i="7"/>
  <c r="I7" i="7"/>
  <c r="L7" i="7"/>
  <c r="C5" i="6"/>
  <c r="I9" i="7"/>
  <c r="L9" i="7"/>
  <c r="I10" i="7"/>
  <c r="L10" i="7"/>
  <c r="I11" i="7"/>
  <c r="L11" i="7"/>
  <c r="I12" i="7"/>
  <c r="L12" i="7"/>
  <c r="E8" i="4"/>
  <c r="E9" i="4"/>
  <c r="E10" i="4"/>
  <c r="E11" i="4"/>
  <c r="E5" i="4"/>
  <c r="E6" i="4"/>
  <c r="E7" i="4"/>
  <c r="E12" i="4"/>
  <c r="E13" i="4"/>
  <c r="E14" i="4"/>
  <c r="E15" i="4"/>
  <c r="D3" i="6"/>
  <c r="I14" i="7"/>
  <c r="L14" i="7"/>
  <c r="I15" i="7"/>
  <c r="L15" i="7"/>
  <c r="I16" i="7"/>
  <c r="L16" i="7"/>
  <c r="I17" i="7"/>
  <c r="L17" i="7"/>
  <c r="C13" i="4"/>
  <c r="C14" i="4"/>
  <c r="C15" i="4"/>
  <c r="B4" i="6"/>
  <c r="I19" i="7"/>
  <c r="L19" i="7"/>
  <c r="I20" i="7"/>
  <c r="L20" i="7"/>
  <c r="I21" i="7"/>
  <c r="L21" i="7"/>
  <c r="I22" i="7"/>
  <c r="L22" i="7"/>
  <c r="C6" i="6"/>
  <c r="I25" i="7"/>
  <c r="L25" i="7"/>
  <c r="I26" i="7"/>
  <c r="L26" i="7"/>
  <c r="I27" i="7"/>
  <c r="L27" i="7"/>
  <c r="I28" i="7"/>
  <c r="L28" i="7"/>
  <c r="C5" i="4"/>
  <c r="C6" i="4"/>
  <c r="C7" i="4"/>
  <c r="B5" i="6"/>
  <c r="I30" i="7"/>
  <c r="L30" i="7"/>
  <c r="I31" i="7"/>
  <c r="L31" i="7"/>
  <c r="I32" i="7"/>
  <c r="L32" i="7"/>
  <c r="I33" i="7"/>
  <c r="L33" i="7"/>
  <c r="I35" i="7"/>
  <c r="L35" i="7"/>
  <c r="I36" i="7"/>
  <c r="L36" i="7"/>
  <c r="I37" i="7"/>
  <c r="L37" i="7"/>
  <c r="I38" i="7"/>
  <c r="L38" i="7"/>
  <c r="I40" i="7"/>
  <c r="L40" i="7"/>
  <c r="I41" i="7"/>
  <c r="L41" i="7"/>
  <c r="I42" i="7"/>
  <c r="L42" i="7"/>
  <c r="I43" i="7"/>
  <c r="L43" i="7"/>
  <c r="I46" i="7"/>
  <c r="L46" i="7"/>
  <c r="I47" i="7"/>
  <c r="L47" i="7"/>
  <c r="I48" i="7"/>
  <c r="L48" i="7"/>
  <c r="I49" i="7"/>
  <c r="L49" i="7"/>
  <c r="I51" i="7"/>
  <c r="L51" i="7"/>
  <c r="I52" i="7"/>
  <c r="L52" i="7"/>
  <c r="I53" i="7"/>
  <c r="L53" i="7"/>
  <c r="I54" i="7"/>
  <c r="L54" i="7"/>
  <c r="I56" i="7"/>
  <c r="L56" i="7"/>
  <c r="I57" i="7"/>
  <c r="L57" i="7"/>
  <c r="I58" i="7"/>
  <c r="L58" i="7"/>
  <c r="I59" i="7"/>
  <c r="L59" i="7"/>
  <c r="I61" i="7"/>
  <c r="L61" i="7"/>
  <c r="I62" i="7"/>
  <c r="L62" i="7"/>
  <c r="I63" i="7"/>
  <c r="L63" i="7"/>
  <c r="I64" i="7"/>
  <c r="L64" i="7"/>
  <c r="I67" i="7"/>
  <c r="L67" i="7"/>
  <c r="I68" i="7"/>
  <c r="L68" i="7"/>
  <c r="I69" i="7"/>
  <c r="L69" i="7"/>
  <c r="I70" i="7"/>
  <c r="L70" i="7"/>
  <c r="I72" i="7"/>
  <c r="L72" i="7"/>
  <c r="I73" i="7"/>
  <c r="L73" i="7"/>
  <c r="I74" i="7"/>
  <c r="L74" i="7"/>
  <c r="I75" i="7"/>
  <c r="L75" i="7"/>
  <c r="I77" i="7"/>
  <c r="L77" i="7"/>
  <c r="I78" i="7"/>
  <c r="L78" i="7"/>
  <c r="I79" i="7"/>
  <c r="L79" i="7"/>
  <c r="I80" i="7"/>
  <c r="L80" i="7"/>
  <c r="I82" i="7"/>
  <c r="L82" i="7"/>
  <c r="I83" i="7"/>
  <c r="L83" i="7"/>
  <c r="I84" i="7"/>
  <c r="L84" i="7"/>
  <c r="I85" i="7"/>
  <c r="L85" i="7"/>
  <c r="J4" i="7"/>
  <c r="J5" i="7"/>
  <c r="J6" i="7"/>
  <c r="J7" i="7"/>
  <c r="J9" i="7"/>
  <c r="J10" i="7"/>
  <c r="J11" i="7"/>
  <c r="J12" i="7"/>
  <c r="J14" i="7"/>
  <c r="J15" i="7"/>
  <c r="J16" i="7"/>
  <c r="J17" i="7"/>
  <c r="J19" i="7"/>
  <c r="J20" i="7"/>
  <c r="J21" i="7"/>
  <c r="J22" i="7"/>
  <c r="J25" i="7"/>
  <c r="J26" i="7"/>
  <c r="J27" i="7"/>
  <c r="J28" i="7"/>
  <c r="J30" i="7"/>
  <c r="J31" i="7"/>
  <c r="J32" i="7"/>
  <c r="J33" i="7"/>
  <c r="J35" i="7"/>
  <c r="J36" i="7"/>
  <c r="J37" i="7"/>
  <c r="J38" i="7"/>
  <c r="J40" i="7"/>
  <c r="J41" i="7"/>
  <c r="J42" i="7"/>
  <c r="J43" i="7"/>
  <c r="J46" i="7"/>
  <c r="J47" i="7"/>
  <c r="J48" i="7"/>
  <c r="J49" i="7"/>
  <c r="J51" i="7"/>
  <c r="J52" i="7"/>
  <c r="J53" i="7"/>
  <c r="J54" i="7"/>
  <c r="J56" i="7"/>
  <c r="J57" i="7"/>
  <c r="J58" i="7"/>
  <c r="J59" i="7"/>
  <c r="J61" i="7"/>
  <c r="J62" i="7"/>
  <c r="J63" i="7"/>
  <c r="J64" i="7"/>
  <c r="J67" i="7"/>
  <c r="J68" i="7"/>
  <c r="J69" i="7"/>
  <c r="J70" i="7"/>
  <c r="J72" i="7"/>
  <c r="J73" i="7"/>
  <c r="J74" i="7"/>
  <c r="J75" i="7"/>
  <c r="J77" i="7"/>
  <c r="J78" i="7"/>
  <c r="J79" i="7"/>
  <c r="J80" i="7"/>
  <c r="J82" i="7"/>
  <c r="J83" i="7"/>
  <c r="J84" i="7"/>
  <c r="J85" i="7"/>
  <c r="K4" i="7"/>
  <c r="K5" i="7"/>
  <c r="K6" i="7"/>
  <c r="K7" i="7"/>
  <c r="K9" i="7"/>
  <c r="K10" i="7"/>
  <c r="K11" i="7"/>
  <c r="K12" i="7"/>
  <c r="K14" i="7"/>
  <c r="K15" i="7"/>
  <c r="K16" i="7"/>
  <c r="K17" i="7"/>
  <c r="K19" i="7"/>
  <c r="K20" i="7"/>
  <c r="K21" i="7"/>
  <c r="K22" i="7"/>
  <c r="K25" i="7"/>
  <c r="K26" i="7"/>
  <c r="K27" i="7"/>
  <c r="K28" i="7"/>
  <c r="K30" i="7"/>
  <c r="K31" i="7"/>
  <c r="K32" i="7"/>
  <c r="K33" i="7"/>
  <c r="K35" i="7"/>
  <c r="K36" i="7"/>
  <c r="K37" i="7"/>
  <c r="K38" i="7"/>
  <c r="K40" i="7"/>
  <c r="K41" i="7"/>
  <c r="K42" i="7"/>
  <c r="K43" i="7"/>
  <c r="K46" i="7"/>
  <c r="K47" i="7"/>
  <c r="K48" i="7"/>
  <c r="K49" i="7"/>
  <c r="K51" i="7"/>
  <c r="K52" i="7"/>
  <c r="K53" i="7"/>
  <c r="K54" i="7"/>
  <c r="K56" i="7"/>
  <c r="K57" i="7"/>
  <c r="K58" i="7"/>
  <c r="K59" i="7"/>
  <c r="K61" i="7"/>
  <c r="K62" i="7"/>
  <c r="K63" i="7"/>
  <c r="K64" i="7"/>
  <c r="K67" i="7"/>
  <c r="K68" i="7"/>
  <c r="K69" i="7"/>
  <c r="K70" i="7"/>
  <c r="K72" i="7"/>
  <c r="K73" i="7"/>
  <c r="K74" i="7"/>
  <c r="K75" i="7"/>
  <c r="K77" i="7"/>
  <c r="K78" i="7"/>
  <c r="K79" i="7"/>
  <c r="K80" i="7"/>
  <c r="K82" i="7"/>
  <c r="K83" i="7"/>
  <c r="K84" i="7"/>
  <c r="K85" i="7"/>
  <c r="C16" i="10"/>
  <c r="C17" i="10"/>
  <c r="G4" i="7"/>
  <c r="G5" i="7"/>
  <c r="G6" i="7"/>
  <c r="G7" i="7"/>
  <c r="G9" i="7"/>
  <c r="G10" i="7"/>
  <c r="G11" i="7"/>
  <c r="G12" i="7"/>
  <c r="G14" i="7"/>
  <c r="G15" i="7"/>
  <c r="G16" i="7"/>
  <c r="G17" i="7"/>
  <c r="G19" i="7"/>
  <c r="G20" i="7"/>
  <c r="G21" i="7"/>
  <c r="G22" i="7"/>
  <c r="G25" i="7"/>
  <c r="G26" i="7"/>
  <c r="G27" i="7"/>
  <c r="G28" i="7"/>
  <c r="G30" i="7"/>
  <c r="G31" i="7"/>
  <c r="G32" i="7"/>
  <c r="G33" i="7"/>
  <c r="G35" i="7"/>
  <c r="G36" i="7"/>
  <c r="G37" i="7"/>
  <c r="G38" i="7"/>
  <c r="G40" i="7"/>
  <c r="G41" i="7"/>
  <c r="G42" i="7"/>
  <c r="G43" i="7"/>
  <c r="G46" i="7"/>
  <c r="G47" i="7"/>
  <c r="G48" i="7"/>
  <c r="G49" i="7"/>
  <c r="G51" i="7"/>
  <c r="G52" i="7"/>
  <c r="G53" i="7"/>
  <c r="G54" i="7"/>
  <c r="G56" i="7"/>
  <c r="G57" i="7"/>
  <c r="G58" i="7"/>
  <c r="G59" i="7"/>
  <c r="G61" i="7"/>
  <c r="G62" i="7"/>
  <c r="G63" i="7"/>
  <c r="G64" i="7"/>
  <c r="G67" i="7"/>
  <c r="G68" i="7"/>
  <c r="G69" i="7"/>
  <c r="G70" i="7"/>
  <c r="G72" i="7"/>
  <c r="G73" i="7"/>
  <c r="G74" i="7"/>
  <c r="G75" i="7"/>
  <c r="G77" i="7"/>
  <c r="G78" i="7"/>
  <c r="G79" i="7"/>
  <c r="G80" i="7"/>
  <c r="G82" i="7"/>
  <c r="G83" i="7"/>
  <c r="G84" i="7"/>
  <c r="G85" i="7"/>
  <c r="H8" i="9"/>
  <c r="I8" i="9"/>
  <c r="J8" i="9"/>
  <c r="H7" i="9"/>
  <c r="GL7" i="8"/>
  <c r="GK7" i="8"/>
  <c r="GJ7" i="8"/>
  <c r="GI7" i="8"/>
  <c r="GH7" i="8"/>
  <c r="GG7" i="8"/>
  <c r="GF7" i="8"/>
  <c r="GE7" i="8"/>
  <c r="GD7" i="8"/>
  <c r="GC7" i="8"/>
  <c r="GB7" i="8"/>
  <c r="GA7" i="8"/>
  <c r="FZ7" i="8"/>
  <c r="FY7" i="8"/>
  <c r="FX7" i="8"/>
  <c r="FW7" i="8"/>
  <c r="FV7" i="8"/>
  <c r="FU7" i="8"/>
  <c r="FT7" i="8"/>
  <c r="FS7" i="8"/>
  <c r="FR7" i="8"/>
  <c r="FQ7" i="8"/>
  <c r="FP7" i="8"/>
  <c r="FO7" i="8"/>
  <c r="FN7" i="8"/>
  <c r="FM7" i="8"/>
  <c r="FL7" i="8"/>
  <c r="FK7" i="8"/>
  <c r="FJ7" i="8"/>
  <c r="FI7" i="8"/>
  <c r="FH7" i="8"/>
  <c r="FG7" i="8"/>
  <c r="FF7" i="8"/>
  <c r="FE7" i="8"/>
  <c r="FD7" i="8"/>
  <c r="FC7" i="8"/>
  <c r="FB7" i="8"/>
  <c r="FA7" i="8"/>
  <c r="EZ7" i="8"/>
  <c r="EY7" i="8"/>
  <c r="EX7" i="8"/>
  <c r="EW7" i="8"/>
  <c r="EV7" i="8"/>
  <c r="EU7" i="8"/>
  <c r="ET7" i="8"/>
  <c r="ES7" i="8"/>
  <c r="ER7" i="8"/>
  <c r="EQ7" i="8"/>
  <c r="EP7" i="8"/>
  <c r="EO7" i="8"/>
  <c r="EN7" i="8"/>
  <c r="EM7" i="8"/>
  <c r="EL7" i="8"/>
  <c r="EK7" i="8"/>
  <c r="EJ7" i="8"/>
  <c r="EI7" i="8"/>
  <c r="EH7" i="8"/>
  <c r="EG7" i="8"/>
  <c r="EF7" i="8"/>
  <c r="EE7" i="8"/>
  <c r="ED7" i="8"/>
  <c r="EC7" i="8"/>
  <c r="EB7" i="8"/>
  <c r="EA7" i="8"/>
  <c r="DZ7" i="8"/>
  <c r="DY7" i="8"/>
  <c r="DX7" i="8"/>
  <c r="DW7" i="8"/>
  <c r="DV7" i="8"/>
  <c r="DU7" i="8"/>
  <c r="DT7" i="8"/>
  <c r="DS7" i="8"/>
  <c r="DR7" i="8"/>
  <c r="DQ7" i="8"/>
  <c r="DP7" i="8"/>
  <c r="DO7" i="8"/>
  <c r="DN7" i="8"/>
  <c r="DM7" i="8"/>
  <c r="DL7" i="8"/>
  <c r="DK7" i="8"/>
  <c r="DJ7" i="8"/>
  <c r="DI7" i="8"/>
  <c r="DH7" i="8"/>
  <c r="DG7" i="8"/>
  <c r="DF7" i="8"/>
  <c r="DE7" i="8"/>
  <c r="DD7" i="8"/>
  <c r="DC7" i="8"/>
  <c r="DB7" i="8"/>
  <c r="DA7" i="8"/>
  <c r="CZ7" i="8"/>
  <c r="CY7" i="8"/>
  <c r="CX7" i="8"/>
  <c r="CW7" i="8"/>
  <c r="CV7" i="8"/>
  <c r="CU7" i="8"/>
  <c r="CT7" i="8"/>
  <c r="CS7" i="8"/>
  <c r="CR7" i="8"/>
  <c r="CQ7" i="8"/>
  <c r="CP7" i="8"/>
  <c r="CO7" i="8"/>
  <c r="CN7" i="8"/>
  <c r="CM7" i="8"/>
  <c r="CL7" i="8"/>
  <c r="CK7" i="8"/>
  <c r="CJ7" i="8"/>
  <c r="CI7" i="8"/>
  <c r="CH7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81" i="7"/>
  <c r="G76" i="7"/>
  <c r="G71" i="7"/>
  <c r="G66" i="7"/>
  <c r="G65" i="7"/>
  <c r="G60" i="7"/>
  <c r="G55" i="7"/>
  <c r="G50" i="7"/>
  <c r="G45" i="7"/>
  <c r="G44" i="7"/>
  <c r="G39" i="7"/>
  <c r="G34" i="7"/>
  <c r="G29" i="7"/>
  <c r="G24" i="7"/>
  <c r="G23" i="7"/>
  <c r="G18" i="7"/>
  <c r="G13" i="7"/>
  <c r="G8" i="7"/>
  <c r="G3" i="7"/>
  <c r="G2" i="7"/>
  <c r="C2" i="4"/>
  <c r="C3" i="4"/>
  <c r="C4" i="4"/>
  <c r="C8" i="4"/>
  <c r="C9" i="4"/>
  <c r="C10" i="4"/>
  <c r="C11" i="4"/>
  <c r="C12" i="4"/>
  <c r="D4" i="6"/>
  <c r="C4" i="6"/>
  <c r="C3" i="6"/>
  <c r="D5" i="6"/>
  <c r="B3" i="6"/>
  <c r="B6" i="6"/>
  <c r="C20" i="1"/>
  <c r="C19" i="1"/>
  <c r="C21" i="1"/>
  <c r="D20" i="1"/>
  <c r="D19" i="1"/>
  <c r="D21" i="1"/>
  <c r="E20" i="1"/>
  <c r="E19" i="1"/>
  <c r="E21" i="1"/>
  <c r="F19" i="1"/>
  <c r="F21" i="1"/>
  <c r="G19" i="1"/>
  <c r="G21" i="1"/>
  <c r="H19" i="1"/>
  <c r="H21" i="1"/>
  <c r="I19" i="1"/>
  <c r="I21" i="1"/>
  <c r="J21" i="1"/>
  <c r="D13" i="9"/>
  <c r="D10" i="9"/>
  <c r="D11" i="9"/>
  <c r="D12" i="9"/>
  <c r="D9" i="9"/>
  <c r="F9" i="9"/>
  <c r="E10" i="9"/>
  <c r="F10" i="9"/>
  <c r="E11" i="9"/>
  <c r="F11" i="9"/>
  <c r="E12" i="9"/>
  <c r="F12" i="9"/>
  <c r="I12" i="9"/>
  <c r="H12" i="9"/>
  <c r="J11" i="9"/>
  <c r="I11" i="9"/>
  <c r="H11" i="9"/>
  <c r="I10" i="9"/>
  <c r="H10" i="9"/>
  <c r="J9" i="9"/>
  <c r="I9" i="9"/>
  <c r="H9" i="9"/>
  <c r="K8" i="9"/>
  <c r="J7" i="9"/>
  <c r="J12" i="9"/>
  <c r="J10" i="9"/>
  <c r="I7" i="9"/>
  <c r="K7" i="9"/>
  <c r="K12" i="9"/>
  <c r="L8" i="9"/>
  <c r="K10" i="9"/>
  <c r="K9" i="9"/>
  <c r="K11" i="9"/>
  <c r="L7" i="9"/>
  <c r="L12" i="9"/>
  <c r="M8" i="9"/>
  <c r="L9" i="9"/>
  <c r="L11" i="9"/>
  <c r="L10" i="9"/>
  <c r="N8" i="9"/>
  <c r="M7" i="9"/>
  <c r="M12" i="9"/>
  <c r="M9" i="9"/>
  <c r="M11" i="9"/>
  <c r="M10" i="9"/>
  <c r="O8" i="9"/>
  <c r="N7" i="9"/>
  <c r="N12" i="9"/>
  <c r="N11" i="9"/>
  <c r="N10" i="9"/>
  <c r="N9" i="9"/>
  <c r="O7" i="9"/>
  <c r="O12" i="9"/>
  <c r="P8" i="9"/>
  <c r="O11" i="9"/>
  <c r="O10" i="9"/>
  <c r="O9" i="9"/>
  <c r="Q8" i="9"/>
  <c r="P7" i="9"/>
  <c r="P12" i="9"/>
  <c r="P9" i="9"/>
  <c r="P10" i="9"/>
  <c r="P11" i="9"/>
  <c r="R8" i="9"/>
  <c r="Q7" i="9"/>
  <c r="Q12" i="9"/>
  <c r="Q10" i="9"/>
  <c r="Q9" i="9"/>
  <c r="Q11" i="9"/>
  <c r="S8" i="9"/>
  <c r="R7" i="9"/>
  <c r="R12" i="9"/>
  <c r="R10" i="9"/>
  <c r="R9" i="9"/>
  <c r="R11" i="9"/>
  <c r="S7" i="9"/>
  <c r="S12" i="9"/>
  <c r="T8" i="9"/>
  <c r="S9" i="9"/>
  <c r="S11" i="9"/>
  <c r="S10" i="9"/>
  <c r="T7" i="9"/>
  <c r="T12" i="9"/>
  <c r="U8" i="9"/>
  <c r="T9" i="9"/>
  <c r="T11" i="9"/>
  <c r="T10" i="9"/>
  <c r="V8" i="9"/>
  <c r="U7" i="9"/>
  <c r="U12" i="9"/>
  <c r="U9" i="9"/>
  <c r="U11" i="9"/>
  <c r="U10" i="9"/>
  <c r="W8" i="9"/>
  <c r="V7" i="9"/>
  <c r="V12" i="9"/>
  <c r="V11" i="9"/>
  <c r="V10" i="9"/>
  <c r="V9" i="9"/>
  <c r="W7" i="9"/>
  <c r="W12" i="9"/>
  <c r="X8" i="9"/>
  <c r="W11" i="9"/>
  <c r="W10" i="9"/>
  <c r="W9" i="9"/>
  <c r="Y8" i="9"/>
  <c r="X7" i="9"/>
  <c r="X12" i="9"/>
  <c r="X10" i="9"/>
  <c r="X9" i="9"/>
  <c r="X11" i="9"/>
  <c r="Z8" i="9"/>
  <c r="Y7" i="9"/>
  <c r="Y12" i="9"/>
  <c r="Y10" i="9"/>
  <c r="Y9" i="9"/>
  <c r="Y11" i="9"/>
  <c r="AA8" i="9"/>
  <c r="Z7" i="9"/>
  <c r="Z12" i="9"/>
  <c r="Z10" i="9"/>
  <c r="Z9" i="9"/>
  <c r="Z11" i="9"/>
  <c r="AA7" i="9"/>
  <c r="AA12" i="9"/>
  <c r="AB8" i="9"/>
  <c r="AA10" i="9"/>
  <c r="AA9" i="9"/>
  <c r="AA11" i="9"/>
  <c r="AB7" i="9"/>
  <c r="AB12" i="9"/>
  <c r="AC8" i="9"/>
  <c r="AB9" i="9"/>
  <c r="AB11" i="9"/>
  <c r="AB10" i="9"/>
  <c r="AD8" i="9"/>
  <c r="AC7" i="9"/>
  <c r="AC12" i="9"/>
  <c r="AC9" i="9"/>
  <c r="AC10" i="9"/>
  <c r="AC11" i="9"/>
  <c r="AE8" i="9"/>
  <c r="AD7" i="9"/>
  <c r="AD12" i="9"/>
  <c r="AD11" i="9"/>
  <c r="AD10" i="9"/>
  <c r="AD9" i="9"/>
  <c r="AE7" i="9"/>
  <c r="AE12" i="9"/>
  <c r="AF8" i="9"/>
  <c r="AE11" i="9"/>
  <c r="AE10" i="9"/>
  <c r="AE9" i="9"/>
  <c r="AG8" i="9"/>
  <c r="AF7" i="9"/>
  <c r="AF12" i="9"/>
  <c r="AF10" i="9"/>
  <c r="AF9" i="9"/>
  <c r="AF11" i="9"/>
  <c r="AH8" i="9"/>
  <c r="AG7" i="9"/>
  <c r="AG12" i="9"/>
  <c r="AG10" i="9"/>
  <c r="AG9" i="9"/>
  <c r="AG11" i="9"/>
  <c r="AI8" i="9"/>
  <c r="AH7" i="9"/>
  <c r="AH12" i="9"/>
  <c r="AH10" i="9"/>
  <c r="AH9" i="9"/>
  <c r="AH11" i="9"/>
  <c r="AI7" i="9"/>
  <c r="AI12" i="9"/>
  <c r="AJ8" i="9"/>
  <c r="AI9" i="9"/>
  <c r="AI10" i="9"/>
  <c r="AI11" i="9"/>
  <c r="AJ7" i="9"/>
  <c r="AJ12" i="9"/>
  <c r="AK8" i="9"/>
  <c r="AJ9" i="9"/>
  <c r="AJ11" i="9"/>
  <c r="AJ10" i="9"/>
  <c r="AL8" i="9"/>
  <c r="AK7" i="9"/>
  <c r="AK12" i="9"/>
  <c r="AK9" i="9"/>
  <c r="AK11" i="9"/>
  <c r="AK10" i="9"/>
  <c r="AM8" i="9"/>
  <c r="AL7" i="9"/>
  <c r="AL12" i="9"/>
  <c r="AL11" i="9"/>
  <c r="AL10" i="9"/>
  <c r="AL9" i="9"/>
  <c r="AM7" i="9"/>
  <c r="AM12" i="9"/>
  <c r="AN8" i="9"/>
  <c r="AM11" i="9"/>
  <c r="AM10" i="9"/>
  <c r="AM9" i="9"/>
  <c r="AO8" i="9"/>
  <c r="AN7" i="9"/>
  <c r="AN12" i="9"/>
  <c r="AN10" i="9"/>
  <c r="AN9" i="9"/>
  <c r="AN11" i="9"/>
  <c r="AP8" i="9"/>
  <c r="AO7" i="9"/>
  <c r="AO12" i="9"/>
  <c r="AO10" i="9"/>
  <c r="AO9" i="9"/>
  <c r="AO11" i="9"/>
  <c r="AQ8" i="9"/>
  <c r="AP7" i="9"/>
  <c r="AP12" i="9"/>
  <c r="AP10" i="9"/>
  <c r="AP9" i="9"/>
  <c r="AP11" i="9"/>
  <c r="AQ7" i="9"/>
  <c r="AQ12" i="9"/>
  <c r="AR8" i="9"/>
  <c r="AQ9" i="9"/>
  <c r="AQ11" i="9"/>
  <c r="AQ10" i="9"/>
  <c r="AR7" i="9"/>
  <c r="AR12" i="9"/>
  <c r="AS8" i="9"/>
  <c r="AR9" i="9"/>
  <c r="AR11" i="9"/>
  <c r="AR10" i="9"/>
  <c r="AT8" i="9"/>
  <c r="AS7" i="9"/>
  <c r="AS12" i="9"/>
  <c r="AS9" i="9"/>
  <c r="AS11" i="9"/>
  <c r="AS10" i="9"/>
  <c r="AU8" i="9"/>
  <c r="AT7" i="9"/>
  <c r="AT12" i="9"/>
  <c r="AT11" i="9"/>
  <c r="AT10" i="9"/>
  <c r="AT9" i="9"/>
  <c r="AU7" i="9"/>
  <c r="AU12" i="9"/>
  <c r="AV8" i="9"/>
  <c r="AU11" i="9"/>
  <c r="AU10" i="9"/>
  <c r="AU9" i="9"/>
  <c r="AW8" i="9"/>
  <c r="AV7" i="9"/>
  <c r="AV12" i="9"/>
  <c r="AV9" i="9"/>
  <c r="AV11" i="9"/>
  <c r="AV10" i="9"/>
  <c r="AX8" i="9"/>
  <c r="AW7" i="9"/>
  <c r="AW12" i="9"/>
  <c r="AW10" i="9"/>
  <c r="AW9" i="9"/>
  <c r="AW11" i="9"/>
  <c r="AY8" i="9"/>
  <c r="AX7" i="9"/>
  <c r="AX12" i="9"/>
  <c r="AX10" i="9"/>
  <c r="AX9" i="9"/>
  <c r="AX11" i="9"/>
  <c r="AY7" i="9"/>
  <c r="AY12" i="9"/>
  <c r="AZ8" i="9"/>
  <c r="AY10" i="9"/>
  <c r="AY9" i="9"/>
  <c r="AY11" i="9"/>
  <c r="AZ7" i="9"/>
  <c r="AZ12" i="9"/>
  <c r="BA8" i="9"/>
  <c r="AZ9" i="9"/>
  <c r="AZ11" i="9"/>
  <c r="AZ10" i="9"/>
  <c r="BB8" i="9"/>
  <c r="BA7" i="9"/>
  <c r="BA12" i="9"/>
  <c r="BA9" i="9"/>
  <c r="BA11" i="9"/>
  <c r="BA10" i="9"/>
  <c r="BC8" i="9"/>
  <c r="BB7" i="9"/>
  <c r="BB12" i="9"/>
  <c r="BB11" i="9"/>
  <c r="BB10" i="9"/>
  <c r="BB9" i="9"/>
  <c r="BC7" i="9"/>
  <c r="BC12" i="9"/>
  <c r="BD8" i="9"/>
  <c r="BC11" i="9"/>
  <c r="BC10" i="9"/>
  <c r="BC9" i="9"/>
  <c r="BE8" i="9"/>
  <c r="BD7" i="9"/>
  <c r="BD12" i="9"/>
  <c r="BD10" i="9"/>
  <c r="BD9" i="9"/>
  <c r="BD11" i="9"/>
  <c r="BF8" i="9"/>
  <c r="BE7" i="9"/>
  <c r="BE12" i="9"/>
  <c r="BE10" i="9"/>
  <c r="BE9" i="9"/>
  <c r="BE11" i="9"/>
  <c r="BG8" i="9"/>
  <c r="BF7" i="9"/>
  <c r="BF12" i="9"/>
  <c r="BF10" i="9"/>
  <c r="BF11" i="9"/>
  <c r="BF9" i="9"/>
  <c r="BG7" i="9"/>
  <c r="BG12" i="9"/>
  <c r="BH8" i="9"/>
  <c r="BG9" i="9"/>
  <c r="BG10" i="9"/>
  <c r="BG11" i="9"/>
  <c r="BH7" i="9"/>
  <c r="BH12" i="9"/>
  <c r="BI8" i="9"/>
  <c r="BH9" i="9"/>
  <c r="BH11" i="9"/>
  <c r="BH10" i="9"/>
  <c r="BJ8" i="9"/>
  <c r="BI7" i="9"/>
  <c r="BI12" i="9"/>
  <c r="BI9" i="9"/>
  <c r="BI11" i="9"/>
  <c r="BI10" i="9"/>
  <c r="BK8" i="9"/>
  <c r="BJ7" i="9"/>
  <c r="BJ12" i="9"/>
  <c r="BJ11" i="9"/>
  <c r="BJ10" i="9"/>
  <c r="BJ9" i="9"/>
  <c r="BK7" i="9"/>
  <c r="BK12" i="9"/>
  <c r="BL8" i="9"/>
  <c r="BK11" i="9"/>
  <c r="BK10" i="9"/>
  <c r="BK9" i="9"/>
  <c r="BM8" i="9"/>
  <c r="BL7" i="9"/>
  <c r="BL12" i="9"/>
  <c r="BL10" i="9"/>
  <c r="BL9" i="9"/>
  <c r="BL11" i="9"/>
  <c r="BN8" i="9"/>
  <c r="BM7" i="9"/>
  <c r="BM12" i="9"/>
  <c r="BM10" i="9"/>
  <c r="BM9" i="9"/>
  <c r="BM11" i="9"/>
  <c r="BO8" i="9"/>
  <c r="BN7" i="9"/>
  <c r="BN12" i="9"/>
  <c r="BN10" i="9"/>
  <c r="BN9" i="9"/>
  <c r="BN11" i="9"/>
  <c r="BO7" i="9"/>
  <c r="BO12" i="9"/>
  <c r="BP8" i="9"/>
  <c r="BO9" i="9"/>
  <c r="BO11" i="9"/>
  <c r="BO10" i="9"/>
  <c r="BP7" i="9"/>
  <c r="BP12" i="9"/>
  <c r="BQ8" i="9"/>
  <c r="BP9" i="9"/>
  <c r="BP11" i="9"/>
  <c r="BP10" i="9"/>
  <c r="BR8" i="9"/>
  <c r="BQ7" i="9"/>
  <c r="BQ12" i="9"/>
  <c r="BQ9" i="9"/>
  <c r="BQ11" i="9"/>
  <c r="BQ10" i="9"/>
  <c r="BS8" i="9"/>
  <c r="BR7" i="9"/>
  <c r="BR12" i="9"/>
  <c r="BR11" i="9"/>
  <c r="BR10" i="9"/>
  <c r="BR9" i="9"/>
  <c r="BS7" i="9"/>
  <c r="BS12" i="9"/>
  <c r="BT8" i="9"/>
  <c r="BS11" i="9"/>
  <c r="BS10" i="9"/>
  <c r="BS9" i="9"/>
  <c r="BU8" i="9"/>
  <c r="BT7" i="9"/>
  <c r="BT12" i="9"/>
  <c r="BT10" i="9"/>
  <c r="BT9" i="9"/>
  <c r="BT11" i="9"/>
  <c r="BV8" i="9"/>
  <c r="BU7" i="9"/>
  <c r="BU12" i="9"/>
  <c r="BU10" i="9"/>
  <c r="BU9" i="9"/>
  <c r="BU11" i="9"/>
  <c r="BW8" i="9"/>
  <c r="BV7" i="9"/>
  <c r="BV12" i="9"/>
  <c r="BV10" i="9"/>
  <c r="BV9" i="9"/>
  <c r="BV11" i="9"/>
  <c r="BW7" i="9"/>
  <c r="BW12" i="9"/>
  <c r="BX8" i="9"/>
  <c r="BW11" i="9"/>
  <c r="BW9" i="9"/>
  <c r="BW10" i="9"/>
  <c r="BX7" i="9"/>
  <c r="BX12" i="9"/>
  <c r="BY8" i="9"/>
  <c r="BX9" i="9"/>
  <c r="BX11" i="9"/>
  <c r="BX10" i="9"/>
  <c r="BZ8" i="9"/>
  <c r="BY7" i="9"/>
  <c r="BY12" i="9"/>
  <c r="BY9" i="9"/>
  <c r="BY11" i="9"/>
  <c r="BY10" i="9"/>
  <c r="CA8" i="9"/>
  <c r="BZ7" i="9"/>
  <c r="BZ12" i="9"/>
  <c r="BZ11" i="9"/>
  <c r="BZ10" i="9"/>
  <c r="BZ9" i="9"/>
  <c r="CA7" i="9"/>
  <c r="CA12" i="9"/>
  <c r="CB8" i="9"/>
  <c r="CA10" i="9"/>
  <c r="CA11" i="9"/>
  <c r="CA9" i="9"/>
  <c r="CC8" i="9"/>
  <c r="CB7" i="9"/>
  <c r="CB12" i="9"/>
  <c r="CB11" i="9"/>
  <c r="CB9" i="9"/>
  <c r="CB10" i="9"/>
  <c r="CD8" i="9"/>
  <c r="CC7" i="9"/>
  <c r="CC12" i="9"/>
  <c r="CC10" i="9"/>
  <c r="CC11" i="9"/>
  <c r="CC9" i="9"/>
  <c r="CD11" i="9"/>
  <c r="CE8" i="9"/>
  <c r="CD7" i="9"/>
  <c r="CD12" i="9"/>
  <c r="CD10" i="9"/>
  <c r="CD9" i="9"/>
  <c r="CE7" i="9"/>
  <c r="CE12" i="9"/>
  <c r="CF8" i="9"/>
  <c r="CE11" i="9"/>
  <c r="CE9" i="9"/>
  <c r="CE10" i="9"/>
  <c r="CF7" i="9"/>
  <c r="CF12" i="9"/>
  <c r="CG8" i="9"/>
  <c r="CF9" i="9"/>
  <c r="CF11" i="9"/>
  <c r="CF10" i="9"/>
  <c r="CH8" i="9"/>
  <c r="CG7" i="9"/>
  <c r="CG12" i="9"/>
  <c r="CG11" i="9"/>
  <c r="CG9" i="9"/>
  <c r="CG10" i="9"/>
  <c r="CI8" i="9"/>
  <c r="CH7" i="9"/>
  <c r="CH12" i="9"/>
  <c r="CH10" i="9"/>
  <c r="CH11" i="9"/>
  <c r="CH9" i="9"/>
  <c r="CI7" i="9"/>
  <c r="CI12" i="9"/>
  <c r="CJ8" i="9"/>
  <c r="CI10" i="9"/>
  <c r="CI11" i="9"/>
  <c r="CI9" i="9"/>
  <c r="CJ11" i="9"/>
  <c r="CK8" i="9"/>
  <c r="CJ7" i="9"/>
  <c r="CJ12" i="9"/>
  <c r="CJ9" i="9"/>
  <c r="CJ10" i="9"/>
  <c r="CK11" i="9"/>
  <c r="CL8" i="9"/>
  <c r="CK7" i="9"/>
  <c r="CK12" i="9"/>
  <c r="CK10" i="9"/>
  <c r="CK9" i="9"/>
  <c r="CL11" i="9"/>
  <c r="CM8" i="9"/>
  <c r="CL7" i="9"/>
  <c r="CL12" i="9"/>
  <c r="CL10" i="9"/>
  <c r="CL9" i="9"/>
  <c r="CM7" i="9"/>
  <c r="CM12" i="9"/>
  <c r="CN8" i="9"/>
  <c r="CM11" i="9"/>
  <c r="CM10" i="9"/>
  <c r="CM9" i="9"/>
  <c r="CN7" i="9"/>
  <c r="CN12" i="9"/>
  <c r="CO8" i="9"/>
  <c r="CN9" i="9"/>
  <c r="CN11" i="9"/>
  <c r="CN10" i="9"/>
  <c r="CP8" i="9"/>
  <c r="CO7" i="9"/>
  <c r="CO12" i="9"/>
  <c r="CO11" i="9"/>
  <c r="CO9" i="9"/>
  <c r="CO10" i="9"/>
  <c r="CQ8" i="9"/>
  <c r="CP7" i="9"/>
  <c r="CP12" i="9"/>
  <c r="CP11" i="9"/>
  <c r="CP10" i="9"/>
  <c r="CP9" i="9"/>
  <c r="CQ7" i="9"/>
  <c r="CQ12" i="9"/>
  <c r="CR8" i="9"/>
  <c r="CQ11" i="9"/>
  <c r="CQ10" i="9"/>
  <c r="CQ9" i="9"/>
  <c r="CR11" i="9"/>
  <c r="CS8" i="9"/>
  <c r="CR7" i="9"/>
  <c r="CR12" i="9"/>
  <c r="CR10" i="9"/>
  <c r="CR9" i="9"/>
  <c r="CS11" i="9"/>
  <c r="CT8" i="9"/>
  <c r="CS7" i="9"/>
  <c r="CS12" i="9"/>
  <c r="CS10" i="9"/>
  <c r="CS9" i="9"/>
  <c r="CT11" i="9"/>
  <c r="CU8" i="9"/>
  <c r="CT7" i="9"/>
  <c r="CT12" i="9"/>
  <c r="CT10" i="9"/>
  <c r="CT9" i="9"/>
  <c r="CU7" i="9"/>
  <c r="CU12" i="9"/>
  <c r="CV8" i="9"/>
  <c r="CU11" i="9"/>
  <c r="CU9" i="9"/>
  <c r="CU10" i="9"/>
  <c r="CV7" i="9"/>
  <c r="CV12" i="9"/>
  <c r="CW8" i="9"/>
  <c r="CV11" i="9"/>
  <c r="CV9" i="9"/>
  <c r="CV10" i="9"/>
  <c r="CX8" i="9"/>
  <c r="CW7" i="9"/>
  <c r="CW12" i="9"/>
  <c r="CW11" i="9"/>
  <c r="CW9" i="9"/>
  <c r="CW10" i="9"/>
  <c r="CY8" i="9"/>
  <c r="CX7" i="9"/>
  <c r="CX12" i="9"/>
  <c r="CX11" i="9"/>
  <c r="CX9" i="9"/>
  <c r="CX10" i="9"/>
  <c r="CY7" i="9"/>
  <c r="CY12" i="9"/>
  <c r="CZ8" i="9"/>
  <c r="CY11" i="9"/>
  <c r="CY10" i="9"/>
  <c r="CY9" i="9"/>
  <c r="CZ11" i="9"/>
  <c r="DA8" i="9"/>
  <c r="CZ7" i="9"/>
  <c r="CZ12" i="9"/>
  <c r="CZ10" i="9"/>
  <c r="CZ9" i="9"/>
  <c r="DA11" i="9"/>
  <c r="DB8" i="9"/>
  <c r="DA7" i="9"/>
  <c r="DA12" i="9"/>
  <c r="DA10" i="9"/>
  <c r="DA9" i="9"/>
  <c r="DB11" i="9"/>
  <c r="DC8" i="9"/>
  <c r="DB7" i="9"/>
  <c r="DB12" i="9"/>
  <c r="DB10" i="9"/>
  <c r="DB9" i="9"/>
  <c r="DC7" i="9"/>
  <c r="DC12" i="9"/>
  <c r="DD8" i="9"/>
  <c r="DC11" i="9"/>
  <c r="DC10" i="9"/>
  <c r="DC9" i="9"/>
  <c r="DD7" i="9"/>
  <c r="DD12" i="9"/>
  <c r="DE8" i="9"/>
  <c r="DD9" i="9"/>
  <c r="DD11" i="9"/>
  <c r="DD10" i="9"/>
  <c r="DF8" i="9"/>
  <c r="DE7" i="9"/>
  <c r="DE12" i="9"/>
  <c r="DE11" i="9"/>
  <c r="DE9" i="9"/>
  <c r="DE10" i="9"/>
  <c r="DG8" i="9"/>
  <c r="DF7" i="9"/>
  <c r="DF12" i="9"/>
  <c r="DF9" i="9"/>
  <c r="DF10" i="9"/>
  <c r="DF11" i="9"/>
  <c r="DG7" i="9"/>
  <c r="DG12" i="9"/>
  <c r="DH8" i="9"/>
  <c r="DG11" i="9"/>
  <c r="DG10" i="9"/>
  <c r="DG9" i="9"/>
  <c r="DH11" i="9"/>
  <c r="DI8" i="9"/>
  <c r="DH7" i="9"/>
  <c r="DH12" i="9"/>
  <c r="DH10" i="9"/>
  <c r="DH9" i="9"/>
  <c r="DI11" i="9"/>
  <c r="DJ8" i="9"/>
  <c r="DI7" i="9"/>
  <c r="DI12" i="9"/>
  <c r="DI10" i="9"/>
  <c r="DI9" i="9"/>
  <c r="DJ11" i="9"/>
  <c r="DK8" i="9"/>
  <c r="DJ7" i="9"/>
  <c r="DJ12" i="9"/>
  <c r="DJ10" i="9"/>
  <c r="DJ9" i="9"/>
  <c r="DK7" i="9"/>
  <c r="DK12" i="9"/>
  <c r="DL8" i="9"/>
  <c r="DK11" i="9"/>
  <c r="DK9" i="9"/>
  <c r="DK10" i="9"/>
  <c r="DL7" i="9"/>
  <c r="DL12" i="9"/>
  <c r="DM8" i="9"/>
  <c r="DL9" i="9"/>
  <c r="DL11" i="9"/>
  <c r="DL10" i="9"/>
  <c r="DN8" i="9"/>
  <c r="DM7" i="9"/>
  <c r="DM12" i="9"/>
  <c r="DM11" i="9"/>
  <c r="DM9" i="9"/>
  <c r="DM10" i="9"/>
  <c r="DO8" i="9"/>
  <c r="DN7" i="9"/>
  <c r="DN12" i="9"/>
  <c r="DN11" i="9"/>
  <c r="DN10" i="9"/>
  <c r="DN9" i="9"/>
  <c r="DO7" i="9"/>
  <c r="DO12" i="9"/>
  <c r="DP8" i="9"/>
  <c r="DO11" i="9"/>
  <c r="DO10" i="9"/>
  <c r="DO9" i="9"/>
  <c r="DP11" i="9"/>
  <c r="DQ8" i="9"/>
  <c r="DP7" i="9"/>
  <c r="DP12" i="9"/>
  <c r="DP10" i="9"/>
  <c r="DP9" i="9"/>
  <c r="DQ11" i="9"/>
  <c r="DR8" i="9"/>
  <c r="DQ7" i="9"/>
  <c r="DQ12" i="9"/>
  <c r="DQ10" i="9"/>
  <c r="DQ9" i="9"/>
  <c r="DR11" i="9"/>
  <c r="DS8" i="9"/>
  <c r="DR7" i="9"/>
  <c r="DR12" i="9"/>
  <c r="DR10" i="9"/>
  <c r="DR9" i="9"/>
  <c r="DS7" i="9"/>
  <c r="DS12" i="9"/>
  <c r="DT8" i="9"/>
  <c r="DS11" i="9"/>
  <c r="DS9" i="9"/>
  <c r="DS10" i="9"/>
  <c r="DT7" i="9"/>
  <c r="DT12" i="9"/>
  <c r="DU8" i="9"/>
  <c r="DT9" i="9"/>
  <c r="DT11" i="9"/>
  <c r="DT10" i="9"/>
  <c r="DV8" i="9"/>
  <c r="DU7" i="9"/>
  <c r="DU12" i="9"/>
  <c r="DU11" i="9"/>
  <c r="DU9" i="9"/>
  <c r="DU10" i="9"/>
  <c r="DW8" i="9"/>
  <c r="DV7" i="9"/>
  <c r="DV12" i="9"/>
  <c r="DV11" i="9"/>
  <c r="DV9" i="9"/>
  <c r="DV10" i="9"/>
  <c r="DW7" i="9"/>
  <c r="DW12" i="9"/>
  <c r="DX8" i="9"/>
  <c r="DW11" i="9"/>
  <c r="DW10" i="9"/>
  <c r="DW9" i="9"/>
  <c r="DX11" i="9"/>
  <c r="DY8" i="9"/>
  <c r="DX7" i="9"/>
  <c r="DX12" i="9"/>
  <c r="DX10" i="9"/>
  <c r="DX9" i="9"/>
  <c r="DY11" i="9"/>
  <c r="DZ8" i="9"/>
  <c r="DY7" i="9"/>
  <c r="DY12" i="9"/>
  <c r="DY10" i="9"/>
  <c r="DY9" i="9"/>
  <c r="DZ11" i="9"/>
  <c r="EA8" i="9"/>
  <c r="DZ7" i="9"/>
  <c r="DZ12" i="9"/>
  <c r="DZ10" i="9"/>
  <c r="DZ9" i="9"/>
  <c r="EA7" i="9"/>
  <c r="EA12" i="9"/>
  <c r="EB8" i="9"/>
  <c r="EA11" i="9"/>
  <c r="EA9" i="9"/>
  <c r="EA10" i="9"/>
  <c r="EB7" i="9"/>
  <c r="EB12" i="9"/>
  <c r="EC8" i="9"/>
  <c r="EB9" i="9"/>
  <c r="EB11" i="9"/>
  <c r="EB10" i="9"/>
  <c r="ED8" i="9"/>
  <c r="EC7" i="9"/>
  <c r="EC12" i="9"/>
  <c r="EC11" i="9"/>
  <c r="EC9" i="9"/>
  <c r="EC10" i="9"/>
  <c r="EE8" i="9"/>
  <c r="ED7" i="9"/>
  <c r="ED12" i="9"/>
  <c r="ED11" i="9"/>
  <c r="ED9" i="9"/>
  <c r="ED10" i="9"/>
  <c r="EE7" i="9"/>
  <c r="EE12" i="9"/>
  <c r="EF8" i="9"/>
  <c r="EE11" i="9"/>
  <c r="EE10" i="9"/>
  <c r="EE9" i="9"/>
  <c r="EF11" i="9"/>
  <c r="EG8" i="9"/>
  <c r="EF7" i="9"/>
  <c r="EF12" i="9"/>
  <c r="EF9" i="9"/>
  <c r="EF10" i="9"/>
  <c r="EG11" i="9"/>
  <c r="EH8" i="9"/>
  <c r="EG7" i="9"/>
  <c r="EG12" i="9"/>
  <c r="EG10" i="9"/>
  <c r="EG9" i="9"/>
  <c r="EH11" i="9"/>
  <c r="EI8" i="9"/>
  <c r="EH7" i="9"/>
  <c r="EH12" i="9"/>
  <c r="EH10" i="9"/>
  <c r="EH9" i="9"/>
  <c r="EI7" i="9"/>
  <c r="EI12" i="9"/>
  <c r="EJ8" i="9"/>
  <c r="EI11" i="9"/>
  <c r="EI10" i="9"/>
  <c r="EI9" i="9"/>
  <c r="EJ7" i="9"/>
  <c r="EJ12" i="9"/>
  <c r="EK8" i="9"/>
  <c r="EJ9" i="9"/>
  <c r="EJ11" i="9"/>
  <c r="EJ10" i="9"/>
  <c r="EL8" i="9"/>
  <c r="EK7" i="9"/>
  <c r="EK12" i="9"/>
  <c r="EK11" i="9"/>
  <c r="EK9" i="9"/>
  <c r="EK10" i="9"/>
  <c r="EM8" i="9"/>
  <c r="EL7" i="9"/>
  <c r="EL12" i="9"/>
  <c r="EL11" i="9"/>
  <c r="EL10" i="9"/>
  <c r="EL9" i="9"/>
  <c r="EM7" i="9"/>
  <c r="EM12" i="9"/>
  <c r="EN8" i="9"/>
  <c r="EM11" i="9"/>
  <c r="EM10" i="9"/>
  <c r="EM9" i="9"/>
  <c r="EN11" i="9"/>
  <c r="EO8" i="9"/>
  <c r="EN7" i="9"/>
  <c r="EN12" i="9"/>
  <c r="EN10" i="9"/>
  <c r="EN9" i="9"/>
  <c r="EO11" i="9"/>
  <c r="EP8" i="9"/>
  <c r="EO7" i="9"/>
  <c r="EO12" i="9"/>
  <c r="EO10" i="9"/>
  <c r="EO9" i="9"/>
  <c r="EP11" i="9"/>
  <c r="EQ8" i="9"/>
  <c r="EP7" i="9"/>
  <c r="EP12" i="9"/>
  <c r="EP10" i="9"/>
  <c r="EP9" i="9"/>
  <c r="EQ7" i="9"/>
  <c r="EQ12" i="9"/>
  <c r="ER8" i="9"/>
  <c r="EQ11" i="9"/>
  <c r="EQ9" i="9"/>
  <c r="EQ10" i="9"/>
  <c r="ER7" i="9"/>
  <c r="ER12" i="9"/>
  <c r="ES8" i="9"/>
  <c r="ER11" i="9"/>
  <c r="ER9" i="9"/>
  <c r="ER10" i="9"/>
  <c r="ET8" i="9"/>
  <c r="ES7" i="9"/>
  <c r="ES12" i="9"/>
  <c r="ES11" i="9"/>
  <c r="ES9" i="9"/>
  <c r="ES10" i="9"/>
  <c r="EU8" i="9"/>
  <c r="ET7" i="9"/>
  <c r="ET12" i="9"/>
  <c r="ET11" i="9"/>
  <c r="ET10" i="9"/>
  <c r="ET9" i="9"/>
  <c r="EU7" i="9"/>
  <c r="EU12" i="9"/>
  <c r="EV8" i="9"/>
  <c r="EU11" i="9"/>
  <c r="EU10" i="9"/>
  <c r="EU9" i="9"/>
  <c r="EV11" i="9"/>
  <c r="EW8" i="9"/>
  <c r="EV7" i="9"/>
  <c r="EV12" i="9"/>
  <c r="EV10" i="9"/>
  <c r="EV9" i="9"/>
  <c r="EW11" i="9"/>
  <c r="EX8" i="9"/>
  <c r="EW7" i="9"/>
  <c r="EW12" i="9"/>
  <c r="EW10" i="9"/>
  <c r="EW9" i="9"/>
  <c r="EX11" i="9"/>
  <c r="EY8" i="9"/>
  <c r="EX7" i="9"/>
  <c r="EX12" i="9"/>
  <c r="EX10" i="9"/>
  <c r="EX9" i="9"/>
  <c r="EY7" i="9"/>
  <c r="EY12" i="9"/>
  <c r="EZ8" i="9"/>
  <c r="EY11" i="9"/>
  <c r="EY9" i="9"/>
  <c r="EY10" i="9"/>
  <c r="EZ7" i="9"/>
  <c r="EZ12" i="9"/>
  <c r="FA8" i="9"/>
  <c r="EZ11" i="9"/>
  <c r="EZ9" i="9"/>
  <c r="EZ10" i="9"/>
  <c r="FB8" i="9"/>
  <c r="FA7" i="9"/>
  <c r="FA12" i="9"/>
  <c r="FA11" i="9"/>
  <c r="FA9" i="9"/>
  <c r="FA10" i="9"/>
  <c r="FC8" i="9"/>
  <c r="FB7" i="9"/>
  <c r="FB12" i="9"/>
  <c r="FB11" i="9"/>
  <c r="FB9" i="9"/>
  <c r="FB10" i="9"/>
  <c r="FC7" i="9"/>
  <c r="FC12" i="9"/>
  <c r="FD8" i="9"/>
  <c r="FC11" i="9"/>
  <c r="FC10" i="9"/>
  <c r="FC9" i="9"/>
  <c r="FD11" i="9"/>
  <c r="FE8" i="9"/>
  <c r="FD7" i="9"/>
  <c r="FD12" i="9"/>
  <c r="FD10" i="9"/>
  <c r="FD9" i="9"/>
  <c r="FE11" i="9"/>
  <c r="FF8" i="9"/>
  <c r="FE7" i="9"/>
  <c r="FE12" i="9"/>
  <c r="FE10" i="9"/>
  <c r="FE9" i="9"/>
  <c r="FF11" i="9"/>
  <c r="FG8" i="9"/>
  <c r="FF7" i="9"/>
  <c r="FF12" i="9"/>
  <c r="FF10" i="9"/>
  <c r="FF9" i="9"/>
  <c r="FG7" i="9"/>
  <c r="FG12" i="9"/>
  <c r="FH8" i="9"/>
  <c r="FG11" i="9"/>
  <c r="FG9" i="9"/>
  <c r="FG10" i="9"/>
  <c r="FH7" i="9"/>
  <c r="FH12" i="9"/>
  <c r="FI8" i="9"/>
  <c r="FH9" i="9"/>
  <c r="FH10" i="9"/>
  <c r="FH11" i="9"/>
  <c r="FJ8" i="9"/>
  <c r="FI7" i="9"/>
  <c r="FI12" i="9"/>
  <c r="FI11" i="9"/>
  <c r="FI9" i="9"/>
  <c r="FI10" i="9"/>
  <c r="FK8" i="9"/>
  <c r="FJ7" i="9"/>
  <c r="FJ12" i="9"/>
  <c r="FJ11" i="9"/>
  <c r="FJ9" i="9"/>
  <c r="FJ10" i="9"/>
  <c r="FK7" i="9"/>
  <c r="FK12" i="9"/>
  <c r="FL8" i="9"/>
  <c r="FK11" i="9"/>
  <c r="FK10" i="9"/>
  <c r="FK9" i="9"/>
  <c r="FL11" i="9"/>
  <c r="FM8" i="9"/>
  <c r="FL7" i="9"/>
  <c r="FL12" i="9"/>
  <c r="FL10" i="9"/>
  <c r="FL9" i="9"/>
  <c r="FM11" i="9"/>
  <c r="FN8" i="9"/>
  <c r="FM7" i="9"/>
  <c r="FM12" i="9"/>
  <c r="FM10" i="9"/>
  <c r="FM9" i="9"/>
  <c r="FN11" i="9"/>
  <c r="FO8" i="9"/>
  <c r="FN7" i="9"/>
  <c r="FN12" i="9"/>
  <c r="FN10" i="9"/>
  <c r="FN9" i="9"/>
  <c r="FO7" i="9"/>
  <c r="FO12" i="9"/>
  <c r="FP8" i="9"/>
  <c r="FO11" i="9"/>
  <c r="FO9" i="9"/>
  <c r="FO10" i="9"/>
  <c r="FP7" i="9"/>
  <c r="FP12" i="9"/>
  <c r="FQ8" i="9"/>
  <c r="FP9" i="9"/>
  <c r="FP11" i="9"/>
  <c r="FP10" i="9"/>
  <c r="FR8" i="9"/>
  <c r="FQ7" i="9"/>
  <c r="FQ12" i="9"/>
  <c r="FQ11" i="9"/>
  <c r="FQ9" i="9"/>
  <c r="FQ10" i="9"/>
  <c r="FS8" i="9"/>
  <c r="FR7" i="9"/>
  <c r="FR12" i="9"/>
  <c r="FR11" i="9"/>
  <c r="FR10" i="9"/>
  <c r="FR9" i="9"/>
  <c r="FS7" i="9"/>
  <c r="FS12" i="9"/>
  <c r="FT8" i="9"/>
  <c r="FS11" i="9"/>
  <c r="FS10" i="9"/>
  <c r="FS9" i="9"/>
  <c r="FT11" i="9"/>
  <c r="FU8" i="9"/>
  <c r="FT7" i="9"/>
  <c r="FT12" i="9"/>
  <c r="FT10" i="9"/>
  <c r="FT9" i="9"/>
  <c r="FU11" i="9"/>
  <c r="FV8" i="9"/>
  <c r="FU7" i="9"/>
  <c r="FU12" i="9"/>
  <c r="FU10" i="9"/>
  <c r="FU9" i="9"/>
  <c r="FV11" i="9"/>
  <c r="FW8" i="9"/>
  <c r="FV7" i="9"/>
  <c r="FV12" i="9"/>
  <c r="FV10" i="9"/>
  <c r="FV9" i="9"/>
  <c r="FW7" i="9"/>
  <c r="FW12" i="9"/>
  <c r="FX8" i="9"/>
  <c r="FW11" i="9"/>
  <c r="FW9" i="9"/>
  <c r="FW10" i="9"/>
  <c r="FX7" i="9"/>
  <c r="FX12" i="9"/>
  <c r="FY8" i="9"/>
  <c r="FX9" i="9"/>
  <c r="FX11" i="9"/>
  <c r="FX10" i="9"/>
  <c r="FZ8" i="9"/>
  <c r="FY7" i="9"/>
  <c r="FY12" i="9"/>
  <c r="FY11" i="9"/>
  <c r="FY9" i="9"/>
  <c r="FY10" i="9"/>
  <c r="GA8" i="9"/>
  <c r="FZ7" i="9"/>
  <c r="FZ12" i="9"/>
  <c r="FZ11" i="9"/>
  <c r="FZ10" i="9"/>
  <c r="FZ9" i="9"/>
  <c r="GA7" i="9"/>
  <c r="GA12" i="9"/>
  <c r="GB8" i="9"/>
  <c r="GA11" i="9"/>
  <c r="GA10" i="9"/>
  <c r="GA9" i="9"/>
  <c r="GB11" i="9"/>
  <c r="GC8" i="9"/>
  <c r="GB7" i="9"/>
  <c r="GB12" i="9"/>
  <c r="GB10" i="9"/>
  <c r="GB9" i="9"/>
  <c r="GC11" i="9"/>
  <c r="GD8" i="9"/>
  <c r="GC7" i="9"/>
  <c r="GC12" i="9"/>
  <c r="GC10" i="9"/>
  <c r="GC9" i="9"/>
  <c r="GD11" i="9"/>
  <c r="GE8" i="9"/>
  <c r="GD7" i="9"/>
  <c r="GD12" i="9"/>
  <c r="GD10" i="9"/>
  <c r="GD9" i="9"/>
  <c r="GE7" i="9"/>
  <c r="GE12" i="9"/>
  <c r="GF8" i="9"/>
  <c r="GE11" i="9"/>
  <c r="GE9" i="9"/>
  <c r="GE10" i="9"/>
  <c r="GF7" i="9"/>
  <c r="GF12" i="9"/>
  <c r="GG8" i="9"/>
  <c r="GF9" i="9"/>
  <c r="GF11" i="9"/>
  <c r="GF10" i="9"/>
  <c r="GH8" i="9"/>
  <c r="GG7" i="9"/>
  <c r="GG12" i="9"/>
  <c r="GG11" i="9"/>
  <c r="GG9" i="9"/>
  <c r="GG10" i="9"/>
  <c r="GI8" i="9"/>
  <c r="GH7" i="9"/>
  <c r="GH12" i="9"/>
  <c r="GH11" i="9"/>
  <c r="GH10" i="9"/>
  <c r="GH9" i="9"/>
  <c r="GI7" i="9"/>
  <c r="GI12" i="9"/>
  <c r="GJ8" i="9"/>
  <c r="GI11" i="9"/>
  <c r="GI10" i="9"/>
  <c r="GI9" i="9"/>
  <c r="GJ11" i="9"/>
  <c r="GK8" i="9"/>
  <c r="GJ7" i="9"/>
  <c r="GJ12" i="9"/>
  <c r="GJ10" i="9"/>
  <c r="GJ9" i="9"/>
  <c r="GK11" i="9"/>
  <c r="GL8" i="9"/>
  <c r="GK7" i="9"/>
  <c r="GK12" i="9"/>
  <c r="GK10" i="9"/>
  <c r="GK9" i="9"/>
  <c r="GL11" i="9"/>
  <c r="GL7" i="9"/>
  <c r="GL12" i="9"/>
  <c r="GL10" i="9"/>
  <c r="GL9" i="9"/>
</calcChain>
</file>

<file path=xl/sharedStrings.xml><?xml version="1.0" encoding="utf-8"?>
<sst xmlns="http://schemas.openxmlformats.org/spreadsheetml/2006/main" count="718" uniqueCount="234">
  <si>
    <t>ID</t>
  </si>
  <si>
    <t>Item</t>
  </si>
  <si>
    <t>Project Team Effort</t>
  </si>
  <si>
    <t>Shared Service Effort</t>
  </si>
  <si>
    <t>User Effort</t>
  </si>
  <si>
    <t>Production License</t>
  </si>
  <si>
    <t>Test License</t>
  </si>
  <si>
    <t>Development License</t>
  </si>
  <si>
    <t>Disaster Recovery</t>
  </si>
  <si>
    <t>Total</t>
  </si>
  <si>
    <t>1</t>
  </si>
  <si>
    <t>Visualization</t>
  </si>
  <si>
    <t>1.1</t>
  </si>
  <si>
    <t>Technology selection</t>
  </si>
  <si>
    <t>1.2</t>
  </si>
  <si>
    <t>Licensing</t>
  </si>
  <si>
    <t>1.3</t>
  </si>
  <si>
    <t>Platform development</t>
  </si>
  <si>
    <t>1.4</t>
  </si>
  <si>
    <t>Server allocation</t>
  </si>
  <si>
    <t>1.5</t>
  </si>
  <si>
    <t>Installation</t>
  </si>
  <si>
    <t>2</t>
  </si>
  <si>
    <t>Storage</t>
  </si>
  <si>
    <t>2.1</t>
  </si>
  <si>
    <t>2.2</t>
  </si>
  <si>
    <t>2.3</t>
  </si>
  <si>
    <t>Server Allocation</t>
  </si>
  <si>
    <t>2.4</t>
  </si>
  <si>
    <t>3</t>
  </si>
  <si>
    <t>ETL</t>
  </si>
  <si>
    <t>3.1</t>
  </si>
  <si>
    <t>3.2</t>
  </si>
  <si>
    <t>3.3</t>
  </si>
  <si>
    <t>4</t>
  </si>
  <si>
    <t>Scheduling/Triggering</t>
  </si>
  <si>
    <t>4.1</t>
  </si>
  <si>
    <t>Rate</t>
  </si>
  <si>
    <t>Effort</t>
  </si>
  <si>
    <t xml:space="preserve">Life_Cycle Allocations </t>
  </si>
  <si>
    <t>Component Type</t>
  </si>
  <si>
    <t>01-Low</t>
  </si>
  <si>
    <t>02-Med</t>
  </si>
  <si>
    <t>03-High</t>
  </si>
  <si>
    <t>01-Rqmts</t>
  </si>
  <si>
    <t>02-Design</t>
  </si>
  <si>
    <t>03-Dev</t>
  </si>
  <si>
    <t>04-Test</t>
  </si>
  <si>
    <t>Level</t>
  </si>
  <si>
    <t>Functional Area</t>
  </si>
  <si>
    <t>Complexity</t>
  </si>
  <si>
    <t>Life-Cycle</t>
  </si>
  <si>
    <t>Iteration</t>
  </si>
  <si>
    <t>Duration</t>
  </si>
  <si>
    <t>BA</t>
  </si>
  <si>
    <t>Dev</t>
  </si>
  <si>
    <t>User</t>
  </si>
  <si>
    <t>Orders</t>
  </si>
  <si>
    <t>Iteration 1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</si>
  <si>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</si>
  <si>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</si>
  <si>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</si>
  <si>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</si>
  <si>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</si>
  <si>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</si>
  <si>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</si>
  <si>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</si>
  <si>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</si>
  <si>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</si>
  <si>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</si>
  <si>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</si>
  <si>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</si>
  <si>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</si>
  <si>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</si>
  <si>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</si>
  <si>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Sales</t>
  </si>
  <si>
    <t>Iteration 2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</si>
  <si>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</si>
  <si>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</si>
  <si>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</si>
  <si>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</si>
  <si>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</si>
  <si>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</si>
  <si>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</si>
  <si>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</si>
  <si>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2.3.1</t>
  </si>
  <si>
    <t>2.3.2</t>
  </si>
  <si>
    <t>2.3.3</t>
  </si>
  <si>
    <t>2.3.4</t>
  </si>
  <si>
    <t>2.4.1</t>
  </si>
  <si>
    <t>2.4.2</t>
  </si>
  <si>
    <t>2.4.3</t>
  </si>
  <si>
    <t>2.4.4</t>
  </si>
  <si>
    <t>Purchases</t>
  </si>
  <si>
    <t>Iteration 3</t>
  </si>
  <si>
    <t>3.1.1</t>
  </si>
  <si>
    <t>3.1.2</t>
  </si>
  <si>
    <t>3.1.3</t>
  </si>
  <si>
    <t>3.1.4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</si>
  <si>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</si>
  <si>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</si>
  <si>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</si>
  <si>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</si>
  <si>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</si>
  <si>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</si>
  <si>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</si>
  <si>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</si>
  <si>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</t>
  </si>
  <si>
    <t>3.4.1</t>
  </si>
  <si>
    <t>3.4.2</t>
  </si>
  <si>
    <t>3.4.3</t>
  </si>
  <si>
    <t>3.4.4</t>
  </si>
  <si>
    <t>Inventory</t>
  </si>
  <si>
    <t>Iteration 4</t>
  </si>
  <si>
    <t>4.1.1</t>
  </si>
  <si>
    <t>4.1.2</t>
  </si>
  <si>
    <t>4.1.3</t>
  </si>
  <si>
    <t>4.1.4</t>
  </si>
  <si>
    <t>4.2</t>
  </si>
  <si>
    <t>4.2.1</t>
  </si>
  <si>
    <t>4.2.2</t>
  </si>
  <si>
    <t>4.2.3</t>
  </si>
  <si>
    <t>4.2.4</t>
  </si>
  <si>
    <t>4.3</t>
  </si>
  <si>
    <t>4.3.1</t>
  </si>
  <si>
    <t>4.3.2</t>
  </si>
  <si>
    <t>4.3.3</t>
  </si>
  <si>
    <t>4.3.4</t>
  </si>
  <si>
    <t>4.4</t>
  </si>
  <si>
    <t>4.4.1</t>
  </si>
  <si>
    <t>4.4.2</t>
  </si>
  <si>
    <t>4.4.3</t>
  </si>
  <si>
    <t>4.4.4</t>
  </si>
  <si>
    <t>Interval</t>
  </si>
  <si>
    <t>Resources</t>
  </si>
  <si>
    <t>Row Labels</t>
  </si>
  <si>
    <t>Sum of Duration</t>
  </si>
  <si>
    <t>Start</t>
  </si>
  <si>
    <t>Finish</t>
  </si>
  <si>
    <t>Grand Total</t>
  </si>
  <si>
    <t>Doneness Step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</si>
  <si>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Query – write a query against the ODS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</si>
  <si>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Filter – provide a way to narrow the results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</si>
  <si>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Presentation – present the information according to the requirements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</si>
  <si>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Table – data structure to hold the report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</si>
  <si>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Indexes – indexes needed for efficient presentation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</si>
  <si>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Partitioning – structure for efficient storage and retrieval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</si>
  <si>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Source Extraction Query – write a query against the source system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</si>
  <si>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Transformation – resolve foreign key references and denormalize as needed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</si>
  <si>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Insert – insert into the storage table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</si>
  <si>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Error Handling – account for possible problems</t>
    </r>
  </si>
  <si>
    <r>
      <t>e.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Reconciliation – provide a mechanism to ensure data quality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</si>
  <si>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Control Integration – call the custom code from the scheduling service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</si>
  <si>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Error Handling – detect errors in the custom code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</si>
  <si>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Notification – notify administrators when problems occur</t>
    </r>
  </si>
  <si>
    <t>Role</t>
  </si>
  <si>
    <t>Rate $/Hr</t>
  </si>
  <si>
    <t>Hrs/Day</t>
  </si>
  <si>
    <t>US Holidays</t>
  </si>
  <si>
    <t>Arch</t>
  </si>
  <si>
    <t>New Year's Day</t>
  </si>
  <si>
    <t>Good Friday</t>
  </si>
  <si>
    <t>Memorial Day</t>
  </si>
  <si>
    <t>PM</t>
  </si>
  <si>
    <t>Project Information</t>
  </si>
  <si>
    <t>Start Date</t>
  </si>
  <si>
    <t>Person*Days</t>
  </si>
  <si>
    <t>Estimated Duration</t>
  </si>
  <si>
    <t>Availability Buffer</t>
  </si>
  <si>
    <t>Estimated End Date</t>
  </si>
  <si>
    <t>Initial Cost</t>
  </si>
  <si>
    <t>Initiation Cost</t>
  </si>
  <si>
    <t>Effort Expense</t>
  </si>
  <si>
    <t>Hours</t>
  </si>
  <si>
    <t>Oversight Expense</t>
  </si>
  <si>
    <t>Risk Factor</t>
  </si>
  <si>
    <t>Risk %</t>
  </si>
  <si>
    <t>Total Cost</t>
  </si>
  <si>
    <t>Project Cost Range</t>
  </si>
  <si>
    <t>Post-Live Support</t>
  </si>
  <si>
    <t>Availability</t>
  </si>
  <si>
    <t>Category</t>
  </si>
  <si>
    <t>Per-Person Annual Policy</t>
  </si>
  <si>
    <t>Vacation</t>
  </si>
  <si>
    <t>Sick Days</t>
  </si>
  <si>
    <t>Personal Time Off</t>
  </si>
  <si>
    <t>Risk</t>
  </si>
  <si>
    <t>Yes</t>
  </si>
  <si>
    <t>No</t>
  </si>
  <si>
    <t>Response</t>
  </si>
  <si>
    <t>Risk Spread</t>
  </si>
  <si>
    <t>Does the team understand the domain?</t>
  </si>
  <si>
    <t>the team knows the business</t>
  </si>
  <si>
    <t>the team is not familiar with the business</t>
  </si>
  <si>
    <t>N</t>
  </si>
  <si>
    <t>Is the team familiar with the tools and technology?</t>
  </si>
  <si>
    <t>team has experience with the tools and technology</t>
  </si>
  <si>
    <t>the team has not used the tools or the technology in the past</t>
  </si>
  <si>
    <t>Are the requirements stable?</t>
  </si>
  <si>
    <t>the business requirements are stable and not likely to change significantly</t>
  </si>
  <si>
    <t>the organization is still figuring things out</t>
  </si>
  <si>
    <t>Is the solution well-understood?</t>
  </si>
  <si>
    <t>the architect, team, and business users understand the solution and are in agreement</t>
  </si>
  <si>
    <t>the solution is in flux, for any reason</t>
  </si>
  <si>
    <t>5</t>
  </si>
  <si>
    <t>Are the stakeholders available to support the project?</t>
  </si>
  <si>
    <t>there is a clear mandate for the project and the stakeholders agree with the direction</t>
  </si>
  <si>
    <t>there is disagreement among the stakeholders concerning project direction</t>
  </si>
  <si>
    <t>Assumption</t>
  </si>
  <si>
    <t>Month 1</t>
  </si>
  <si>
    <t>Month 2</t>
  </si>
  <si>
    <t>Month 3</t>
  </si>
  <si>
    <t>Month 4</t>
  </si>
  <si>
    <t>Person 1</t>
  </si>
  <si>
    <t>4 people for 4 months
Effort = 16 person*months</t>
  </si>
  <si>
    <t>Person 2</t>
  </si>
  <si>
    <t>Person 3</t>
  </si>
  <si>
    <t>Person 4</t>
  </si>
  <si>
    <t>has the same effort as</t>
  </si>
  <si>
    <t>Month 5</t>
  </si>
  <si>
    <t>Month 6</t>
  </si>
  <si>
    <t>Month 7</t>
  </si>
  <si>
    <t>Month 8</t>
  </si>
  <si>
    <t>2 people for 8 months
Effort = 16 person*months</t>
  </si>
  <si>
    <t>day</t>
  </si>
  <si>
    <t>people</t>
  </si>
  <si>
    <t>Total Effort</t>
  </si>
  <si>
    <t>Sum of Total Effort</t>
  </si>
  <si>
    <t>days</t>
  </si>
  <si>
    <t>A staff is available at the start of the project</t>
  </si>
  <si>
    <t>Contigency</t>
  </si>
  <si>
    <t>low</t>
  </si>
  <si>
    <t>high</t>
  </si>
  <si>
    <t>Estimation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</si>
</sst>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#\ &quot;d&quot;"/>
    <numFmt numFmtId="165" formatCode="#0\ &quot;d&quot;"/>
    <numFmt numFmtId="166" formatCode="0.0\ &quot;d&quot;"/>
    <numFmt numFmtId="167" formatCode="dd\-mmm\ yyyy"/>
    <numFmt numFmtId="168" formatCode="d"/>
    <numFmt numFmtId="169" formatCode="mmm"/>
    <numFmt numFmtId="170" formatCode="0\ &quot;d&quot;"/>
    <numFmt numFmtId="171" formatCode="&quot;&quot;;&quot;&quot;;&quot;&quot;"/>
    <numFmt numFmtId="172" formatCode="#.00\ &quot;USD/hr&quot;"/>
    <numFmt numFmtId="173" formatCode="000.0\ &quot;d&quot;"/>
    <numFmt numFmtId="174" formatCode="#.0\ &quot;d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3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6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50505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36" applyNumberFormat="0" applyFill="0" applyAlignment="0" applyProtection="0"/>
    <xf numFmtId="0" fontId="1" fillId="5" borderId="49" applyNumberFormat="0" applyFont="0" applyAlignment="0" applyProtection="0"/>
    <xf numFmtId="0" fontId="12" fillId="0" borderId="50" applyNumberFormat="0" applyFill="0" applyAlignment="0" applyProtection="0"/>
  </cellStyleXfs>
  <cellXfs count="166">
    <xf numFmtId="0" fontId="0" fillId="0" borderId="0" xfId="0"/>
    <xf numFmtId="0" fontId="0" fillId="0" borderId="0" xfId="0" applyAlignment="1">
      <alignment horizontal="left" vertical="top" indent="1"/>
    </xf>
    <xf numFmtId="0" fontId="2" fillId="0" borderId="0" xfId="0" applyFont="1"/>
    <xf numFmtId="0" fontId="2" fillId="0" borderId="0" xfId="0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9" fontId="0" fillId="0" borderId="0" xfId="2" applyFont="1"/>
    <xf numFmtId="0" fontId="3" fillId="0" borderId="3" xfId="0" applyFont="1" applyBorder="1" applyAlignment="1">
      <alignment horizontal="left" vertical="top" indent="1"/>
    </xf>
    <xf numFmtId="0" fontId="0" fillId="0" borderId="4" xfId="0" applyBorder="1"/>
    <xf numFmtId="0" fontId="3" fillId="0" borderId="5" xfId="0" applyFont="1" applyBorder="1" applyAlignment="1">
      <alignment horizontal="left" vertical="top" indent="1"/>
    </xf>
    <xf numFmtId="0" fontId="0" fillId="0" borderId="7" xfId="0" applyBorder="1"/>
    <xf numFmtId="0" fontId="0" fillId="0" borderId="9" xfId="0" applyBorder="1"/>
    <xf numFmtId="0" fontId="3" fillId="0" borderId="10" xfId="0" applyFont="1" applyBorder="1" applyAlignment="1">
      <alignment horizontal="left" vertical="top" inden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 vertical="center"/>
    </xf>
    <xf numFmtId="166" fontId="0" fillId="0" borderId="0" xfId="0" applyNumberFormat="1"/>
    <xf numFmtId="166" fontId="0" fillId="0" borderId="15" xfId="0" applyNumberFormat="1" applyBorder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2" fillId="0" borderId="32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37" xfId="0" applyFill="1" applyBorder="1"/>
    <xf numFmtId="167" fontId="0" fillId="0" borderId="0" xfId="0" applyNumberFormat="1"/>
    <xf numFmtId="168" fontId="6" fillId="0" borderId="0" xfId="0" applyNumberFormat="1" applyFont="1" applyAlignment="1">
      <alignment horizontal="center"/>
    </xf>
    <xf numFmtId="0" fontId="0" fillId="0" borderId="0" xfId="0" applyAlignment="1">
      <alignment textRotation="90"/>
    </xf>
    <xf numFmtId="169" fontId="6" fillId="0" borderId="0" xfId="0" applyNumberFormat="1" applyFont="1" applyAlignment="1">
      <alignment horizontal="center" textRotation="90"/>
    </xf>
    <xf numFmtId="169" fontId="7" fillId="3" borderId="0" xfId="0" applyNumberFormat="1" applyFont="1" applyFill="1" applyAlignment="1">
      <alignment horizontal="center" textRotation="90"/>
    </xf>
    <xf numFmtId="168" fontId="8" fillId="3" borderId="0" xfId="0" applyNumberFormat="1" applyFont="1" applyFill="1" applyAlignment="1">
      <alignment horizontal="center"/>
    </xf>
    <xf numFmtId="168" fontId="7" fillId="3" borderId="0" xfId="0" applyNumberFormat="1" applyFont="1" applyFill="1" applyAlignment="1">
      <alignment horizontal="center"/>
    </xf>
    <xf numFmtId="171" fontId="0" fillId="0" borderId="2" xfId="0" applyNumberFormat="1" applyBorder="1"/>
    <xf numFmtId="0" fontId="0" fillId="0" borderId="42" xfId="0" applyBorder="1"/>
    <xf numFmtId="0" fontId="0" fillId="0" borderId="32" xfId="0" applyBorder="1"/>
    <xf numFmtId="0" fontId="0" fillId="4" borderId="45" xfId="0" applyFill="1" applyBorder="1"/>
    <xf numFmtId="172" fontId="0" fillId="4" borderId="45" xfId="0" applyNumberFormat="1" applyFill="1" applyBorder="1"/>
    <xf numFmtId="44" fontId="0" fillId="4" borderId="43" xfId="1" applyFont="1" applyFill="1" applyBorder="1"/>
    <xf numFmtId="0" fontId="0" fillId="4" borderId="15" xfId="0" applyFill="1" applyBorder="1"/>
    <xf numFmtId="172" fontId="0" fillId="4" borderId="15" xfId="0" applyNumberFormat="1" applyFill="1" applyBorder="1"/>
    <xf numFmtId="44" fontId="0" fillId="4" borderId="25" xfId="1" applyFont="1" applyFill="1" applyBorder="1"/>
    <xf numFmtId="0" fontId="0" fillId="4" borderId="27" xfId="0" applyFill="1" applyBorder="1"/>
    <xf numFmtId="172" fontId="0" fillId="4" borderId="27" xfId="0" applyNumberFormat="1" applyFill="1" applyBorder="1"/>
    <xf numFmtId="44" fontId="0" fillId="4" borderId="28" xfId="1" applyFont="1" applyFill="1" applyBorder="1"/>
    <xf numFmtId="44" fontId="0" fillId="4" borderId="44" xfId="0" applyNumberFormat="1" applyFill="1" applyBorder="1"/>
    <xf numFmtId="44" fontId="0" fillId="4" borderId="46" xfId="1" applyFont="1" applyFill="1" applyBorder="1"/>
    <xf numFmtId="44" fontId="0" fillId="4" borderId="44" xfId="1" applyFont="1" applyFill="1" applyBorder="1"/>
    <xf numFmtId="0" fontId="5" fillId="0" borderId="36" xfId="3"/>
    <xf numFmtId="44" fontId="5" fillId="0" borderId="36" xfId="3" applyNumberFormat="1"/>
    <xf numFmtId="0" fontId="2" fillId="0" borderId="15" xfId="0" applyFont="1" applyBorder="1"/>
    <xf numFmtId="170" fontId="0" fillId="0" borderId="0" xfId="0" applyNumberFormat="1" applyAlignment="1">
      <alignment vertical="top"/>
    </xf>
    <xf numFmtId="14" fontId="0" fillId="2" borderId="43" xfId="0" applyNumberFormat="1" applyFill="1" applyBorder="1"/>
    <xf numFmtId="0" fontId="0" fillId="2" borderId="28" xfId="0" applyFill="1" applyBorder="1"/>
    <xf numFmtId="164" fontId="0" fillId="0" borderId="0" xfId="0" applyNumberFormat="1"/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10"/>
    </xf>
    <xf numFmtId="0" fontId="2" fillId="0" borderId="15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0" fillId="0" borderId="15" xfId="0" quotePrefix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 indent="1"/>
    </xf>
    <xf numFmtId="0" fontId="2" fillId="0" borderId="15" xfId="0" quotePrefix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8" xfId="0" applyBorder="1"/>
    <xf numFmtId="0" fontId="2" fillId="0" borderId="48" xfId="0" applyFont="1" applyBorder="1"/>
    <xf numFmtId="174" fontId="0" fillId="4" borderId="43" xfId="0" applyNumberFormat="1" applyFill="1" applyBorder="1"/>
    <xf numFmtId="174" fontId="0" fillId="4" borderId="25" xfId="0" applyNumberFormat="1" applyFill="1" applyBorder="1"/>
    <xf numFmtId="14" fontId="0" fillId="4" borderId="28" xfId="0" applyNumberFormat="1" applyFill="1" applyBorder="1"/>
    <xf numFmtId="166" fontId="2" fillId="0" borderId="15" xfId="0" applyNumberFormat="1" applyFont="1" applyBorder="1"/>
    <xf numFmtId="0" fontId="2" fillId="0" borderId="15" xfId="0" quotePrefix="1" applyFont="1" applyBorder="1" applyAlignment="1">
      <alignment vertical="top"/>
    </xf>
    <xf numFmtId="0" fontId="0" fillId="0" borderId="15" xfId="0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5" xfId="0" quotePrefix="1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top" indent="1"/>
    </xf>
    <xf numFmtId="0" fontId="0" fillId="0" borderId="15" xfId="0" quotePrefix="1" applyBorder="1" applyAlignment="1">
      <alignment horizontal="left" vertical="top" indent="2"/>
    </xf>
    <xf numFmtId="0" fontId="0" fillId="0" borderId="15" xfId="0" applyBorder="1" applyAlignment="1">
      <alignment horizontal="left" vertical="top" indent="2"/>
    </xf>
    <xf numFmtId="172" fontId="0" fillId="0" borderId="0" xfId="0" applyNumberFormat="1"/>
    <xf numFmtId="0" fontId="0" fillId="5" borderId="45" xfId="4" applyFont="1" applyBorder="1"/>
    <xf numFmtId="0" fontId="0" fillId="5" borderId="27" xfId="4" applyFont="1" applyBorder="1"/>
    <xf numFmtId="166" fontId="0" fillId="4" borderId="30" xfId="0" applyNumberFormat="1" applyFill="1" applyBorder="1"/>
    <xf numFmtId="166" fontId="0" fillId="4" borderId="31" xfId="0" applyNumberFormat="1" applyFill="1" applyBorder="1"/>
    <xf numFmtId="166" fontId="0" fillId="4" borderId="15" xfId="0" applyNumberFormat="1" applyFill="1" applyBorder="1"/>
    <xf numFmtId="166" fontId="0" fillId="4" borderId="25" xfId="0" applyNumberFormat="1" applyFill="1" applyBorder="1"/>
    <xf numFmtId="166" fontId="0" fillId="4" borderId="27" xfId="0" applyNumberFormat="1" applyFill="1" applyBorder="1"/>
    <xf numFmtId="166" fontId="0" fillId="4" borderId="28" xfId="0" applyNumberFormat="1" applyFill="1" applyBorder="1"/>
    <xf numFmtId="9" fontId="0" fillId="2" borderId="29" xfId="0" applyNumberFormat="1" applyFill="1" applyBorder="1"/>
    <xf numFmtId="9" fontId="0" fillId="2" borderId="30" xfId="0" applyNumberFormat="1" applyFill="1" applyBorder="1"/>
    <xf numFmtId="9" fontId="0" fillId="2" borderId="31" xfId="0" applyNumberFormat="1" applyFill="1" applyBorder="1"/>
    <xf numFmtId="9" fontId="0" fillId="2" borderId="24" xfId="0" applyNumberFormat="1" applyFill="1" applyBorder="1"/>
    <xf numFmtId="9" fontId="0" fillId="2" borderId="15" xfId="0" applyNumberFormat="1" applyFill="1" applyBorder="1"/>
    <xf numFmtId="9" fontId="0" fillId="2" borderId="25" xfId="0" applyNumberFormat="1" applyFill="1" applyBorder="1"/>
    <xf numFmtId="9" fontId="0" fillId="2" borderId="26" xfId="0" applyNumberFormat="1" applyFill="1" applyBorder="1"/>
    <xf numFmtId="9" fontId="0" fillId="2" borderId="27" xfId="0" applyNumberFormat="1" applyFill="1" applyBorder="1"/>
    <xf numFmtId="9" fontId="0" fillId="2" borderId="28" xfId="0" applyNumberFormat="1" applyFill="1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166" fontId="0" fillId="2" borderId="3" xfId="0" applyNumberFormat="1" applyFill="1" applyBorder="1"/>
    <xf numFmtId="166" fontId="0" fillId="2" borderId="8" xfId="0" applyNumberFormat="1" applyFill="1" applyBorder="1"/>
    <xf numFmtId="166" fontId="0" fillId="2" borderId="10" xfId="0" applyNumberFormat="1" applyFill="1" applyBorder="1"/>
    <xf numFmtId="166" fontId="0" fillId="2" borderId="11" xfId="0" applyNumberFormat="1" applyFill="1" applyBorder="1"/>
    <xf numFmtId="166" fontId="0" fillId="6" borderId="15" xfId="0" applyNumberFormat="1" applyFill="1" applyBorder="1"/>
    <xf numFmtId="167" fontId="0" fillId="6" borderId="37" xfId="0" applyNumberFormat="1" applyFill="1" applyBorder="1"/>
    <xf numFmtId="172" fontId="0" fillId="2" borderId="48" xfId="0" applyNumberFormat="1" applyFill="1" applyBorder="1"/>
    <xf numFmtId="14" fontId="0" fillId="2" borderId="48" xfId="0" applyNumberFormat="1" applyFill="1" applyBorder="1"/>
    <xf numFmtId="0" fontId="0" fillId="2" borderId="48" xfId="0" applyFill="1" applyBorder="1"/>
    <xf numFmtId="164" fontId="0" fillId="2" borderId="15" xfId="0" applyNumberFormat="1" applyFill="1" applyBorder="1"/>
    <xf numFmtId="9" fontId="0" fillId="6" borderId="15" xfId="2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9" fontId="0" fillId="2" borderId="15" xfId="2" applyFont="1" applyFill="1" applyBorder="1" applyAlignment="1">
      <alignment horizontal="center" vertical="center"/>
    </xf>
    <xf numFmtId="9" fontId="0" fillId="6" borderId="47" xfId="2" applyFont="1" applyFill="1" applyBorder="1"/>
    <xf numFmtId="44" fontId="0" fillId="0" borderId="15" xfId="1" applyFont="1" applyBorder="1"/>
    <xf numFmtId="0" fontId="0" fillId="0" borderId="15" xfId="0" quotePrefix="1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164" fontId="0" fillId="0" borderId="15" xfId="0" applyNumberFormat="1" applyBorder="1" applyAlignment="1">
      <alignment horizontal="left" vertical="top" indent="1"/>
    </xf>
    <xf numFmtId="165" fontId="0" fillId="0" borderId="15" xfId="0" applyNumberFormat="1" applyBorder="1" applyAlignment="1">
      <alignment horizontal="left" vertical="top" indent="1"/>
    </xf>
    <xf numFmtId="164" fontId="0" fillId="2" borderId="15" xfId="0" applyNumberFormat="1" applyFill="1" applyBorder="1" applyAlignment="1">
      <alignment horizontal="left" vertical="top" indent="1"/>
    </xf>
    <xf numFmtId="165" fontId="0" fillId="2" borderId="15" xfId="0" applyNumberFormat="1" applyFill="1" applyBorder="1" applyAlignment="1">
      <alignment horizontal="left" vertical="top" indent="1"/>
    </xf>
    <xf numFmtId="44" fontId="0" fillId="2" borderId="15" xfId="1" applyFont="1" applyFill="1" applyBorder="1"/>
    <xf numFmtId="165" fontId="10" fillId="6" borderId="0" xfId="0" applyNumberFormat="1" applyFont="1" applyFill="1" applyAlignment="1">
      <alignment horizontal="left" vertical="top" indent="1"/>
    </xf>
    <xf numFmtId="44" fontId="10" fillId="6" borderId="0" xfId="1" applyFont="1" applyFill="1"/>
    <xf numFmtId="0" fontId="10" fillId="6" borderId="0" xfId="0" applyFont="1" applyFill="1"/>
    <xf numFmtId="44" fontId="10" fillId="6" borderId="0" xfId="0" applyNumberFormat="1" applyFont="1" applyFill="1"/>
    <xf numFmtId="44" fontId="0" fillId="4" borderId="15" xfId="0" applyNumberFormat="1" applyFill="1" applyBorder="1"/>
    <xf numFmtId="9" fontId="0" fillId="5" borderId="15" xfId="4" applyNumberFormat="1" applyFont="1" applyBorder="1"/>
    <xf numFmtId="0" fontId="11" fillId="0" borderId="36" xfId="3" applyFont="1" applyAlignment="1">
      <alignment horizontal="center"/>
    </xf>
    <xf numFmtId="0" fontId="12" fillId="0" borderId="50" xfId="5"/>
    <xf numFmtId="0" fontId="5" fillId="0" borderId="0" xfId="3" applyBorder="1"/>
    <xf numFmtId="173" fontId="0" fillId="4" borderId="44" xfId="0" applyNumberFormat="1" applyFill="1" applyBorder="1"/>
    <xf numFmtId="0" fontId="2" fillId="0" borderId="4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5" fillId="0" borderId="0" xfId="3" applyNumberFormat="1" applyBorder="1"/>
    <xf numFmtId="0" fontId="0" fillId="0" borderId="51" xfId="0" applyBorder="1"/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9" fontId="0" fillId="4" borderId="45" xfId="2" applyFont="1" applyFill="1" applyBorder="1"/>
    <xf numFmtId="44" fontId="0" fillId="4" borderId="45" xfId="0" applyNumberFormat="1" applyFill="1" applyBorder="1"/>
    <xf numFmtId="0" fontId="0" fillId="0" borderId="54" xfId="0" applyBorder="1"/>
    <xf numFmtId="9" fontId="0" fillId="4" borderId="27" xfId="2" applyFont="1" applyFill="1" applyBorder="1"/>
    <xf numFmtId="44" fontId="0" fillId="4" borderId="27" xfId="0" applyNumberFormat="1" applyFill="1" applyBorder="1"/>
    <xf numFmtId="0" fontId="0" fillId="0" borderId="55" xfId="0" applyBorder="1"/>
    <xf numFmtId="44" fontId="0" fillId="4" borderId="43" xfId="0" applyNumberFormat="1" applyFill="1" applyBorder="1"/>
  </cellXfs>
  <cellStyles count="6">
    <cellStyle name="Currency" xfId="1" builtinId="4"/>
    <cellStyle name="Heading 1" xfId="5" builtinId="16"/>
    <cellStyle name="Heading 2" xfId="3" builtinId="17"/>
    <cellStyle name="Normal" xfId="0" builtinId="0"/>
    <cellStyle name="Note" xfId="4" builtinId="10"/>
    <cellStyle name="Percent" xfId="2" builtinId="5"/>
  </cellStyles>
  <dxfs count="2">
    <dxf>
      <numFmt numFmtId="166" formatCode="0.0\ &quot;d&quot;"/>
    </dxf>
    <dxf>
      <numFmt numFmtId="166" formatCode="0.0\ &quot;d&quot;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 Kohlenberg" refreshedDate="43539.797954166665" createdVersion="6" refreshedVersion="6" minRefreshableVersion="3" recordCount="84" xr:uid="{6330C00F-3369-49B6-8888-53DBA34B2343}">
  <cacheSource type="worksheet">
    <worksheetSource ref="A1:M85" sheet="Effort"/>
  </cacheSource>
  <cacheFields count="13">
    <cacheField name="ID" numFmtId="0">
      <sharedItems/>
    </cacheField>
    <cacheField name="Level" numFmtId="0">
      <sharedItems containsSemiMixedTypes="0" containsString="0" containsNumber="1" containsInteger="1" minValue="1" maxValue="3" count="3">
        <n v="1"/>
        <n v="2"/>
        <n v="3"/>
      </sharedItems>
    </cacheField>
    <cacheField name="Item" numFmtId="0">
      <sharedItems/>
    </cacheField>
    <cacheField name="Functional Area" numFmtId="0">
      <sharedItems containsBlank="1"/>
    </cacheField>
    <cacheField name="Component Type" numFmtId="0">
      <sharedItems containsBlank="1"/>
    </cacheField>
    <cacheField name="Complexity" numFmtId="0">
      <sharedItems containsBlank="1"/>
    </cacheField>
    <cacheField name="Life-Cycle" numFmtId="0">
      <sharedItems count="5">
        <s v=""/>
        <s v="01-Rqmts"/>
        <s v="02-Design"/>
        <s v="03-Dev"/>
        <s v="04-Test"/>
      </sharedItems>
    </cacheField>
    <cacheField name="Iteration" numFmtId="0">
      <sharedItems count="4">
        <s v="Iteration 1"/>
        <s v="Iteration 2"/>
        <s v="Iteration 3"/>
        <s v="Iteration 4"/>
      </sharedItems>
    </cacheField>
    <cacheField name="Duration" numFmtId="166">
      <sharedItems containsString="0" containsBlank="1" containsNumber="1" minValue="0.1125" maxValue="8.5"/>
    </cacheField>
    <cacheField name="BA" numFmtId="0">
      <sharedItems containsString="0" containsBlank="1" containsNumber="1" minValue="2.8125000000000001E-2" maxValue="2.9749999999999996"/>
    </cacheField>
    <cacheField name="Dev" numFmtId="0">
      <sharedItems containsString="0" containsBlank="1" containsNumber="1" minValue="2.8125000000000001E-2" maxValue="8.5"/>
    </cacheField>
    <cacheField name="User" numFmtId="0">
      <sharedItems containsString="0" containsBlank="1" containsNumber="1" minValue="0" maxValue="2.9749999999999996"/>
    </cacheField>
    <cacheField name="Total Effort" numFmtId="0">
      <sharedItems containsString="0" containsBlank="1" containsNumber="1" minValue="0.140625" maxValue="12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s v="1"/>
    <x v="0"/>
    <s v="Orders"/>
    <m/>
    <m/>
    <m/>
    <x v="0"/>
    <x v="0"/>
    <m/>
    <m/>
    <m/>
    <m/>
    <m/>
  </r>
  <r>
    <s v="1.1"/>
    <x v="1"/>
    <s v="Visualization"/>
    <s v="Orders"/>
    <m/>
    <m/>
    <x v="0"/>
    <x v="0"/>
    <m/>
    <m/>
    <m/>
    <m/>
    <m/>
  </r>
  <r>
    <s v="1.1.1"/>
    <x v="2"/>
    <s v="01-Rqmts"/>
    <s v="Orders"/>
    <s v="Visualization"/>
    <s v="03-High"/>
    <x v="1"/>
    <x v="0"/>
    <n v="1"/>
    <n v="1"/>
    <n v="0.25"/>
    <n v="1"/>
    <n v="2.25"/>
  </r>
  <r>
    <s v="1.1.2"/>
    <x v="2"/>
    <s v="02-Design"/>
    <s v="Orders"/>
    <s v="Visualization"/>
    <s v="03-High"/>
    <x v="2"/>
    <x v="0"/>
    <n v="0.4"/>
    <n v="0.1"/>
    <n v="0.4"/>
    <n v="0"/>
    <n v="0.5"/>
  </r>
  <r>
    <s v="1.1.3"/>
    <x v="2"/>
    <s v="03-Dev"/>
    <s v="Orders"/>
    <s v="Visualization"/>
    <s v="03-High"/>
    <x v="3"/>
    <x v="0"/>
    <n v="4"/>
    <n v="1"/>
    <n v="4"/>
    <n v="1"/>
    <n v="6"/>
  </r>
  <r>
    <s v="1.1.4"/>
    <x v="2"/>
    <s v="04-Test"/>
    <s v="Orders"/>
    <s v="Visualization"/>
    <s v="03-High"/>
    <x v="4"/>
    <x v="0"/>
    <n v="1.4"/>
    <n v="1.4"/>
    <n v="1.4"/>
    <n v="1.4"/>
    <n v="4.1999999999999993"/>
  </r>
  <r>
    <s v="1.2"/>
    <x v="1"/>
    <s v="Storage"/>
    <s v="Orders"/>
    <m/>
    <m/>
    <x v="0"/>
    <x v="0"/>
    <m/>
    <m/>
    <m/>
    <m/>
    <m/>
  </r>
  <r>
    <s v="1.2.1"/>
    <x v="2"/>
    <s v="01-Rqmts"/>
    <s v="Orders"/>
    <s v="Storage"/>
    <s v="02-Med"/>
    <x v="1"/>
    <x v="0"/>
    <n v="0.25"/>
    <n v="0.25"/>
    <n v="6.25E-2"/>
    <n v="0.25"/>
    <n v="0.5625"/>
  </r>
  <r>
    <s v="1.2.2"/>
    <x v="2"/>
    <s v="02-Design"/>
    <s v="Orders"/>
    <s v="Storage"/>
    <s v="02-Med"/>
    <x v="2"/>
    <x v="0"/>
    <n v="0.25"/>
    <n v="6.25E-2"/>
    <n v="0.25"/>
    <n v="0"/>
    <n v="0.3125"/>
  </r>
  <r>
    <s v="1.2.3"/>
    <x v="2"/>
    <s v="03-Dev"/>
    <s v="Orders"/>
    <s v="Storage"/>
    <s v="02-Med"/>
    <x v="3"/>
    <x v="0"/>
    <n v="2.5"/>
    <n v="0.625"/>
    <n v="2.5"/>
    <n v="0.625"/>
    <n v="3.75"/>
  </r>
  <r>
    <s v="1.2.4"/>
    <x v="2"/>
    <s v="04-Test"/>
    <s v="Orders"/>
    <s v="Storage"/>
    <s v="02-Med"/>
    <x v="4"/>
    <x v="0"/>
    <n v="0.25"/>
    <n v="0.25"/>
    <n v="0.25"/>
    <n v="0.25"/>
    <n v="0.75"/>
  </r>
  <r>
    <s v="1.3"/>
    <x v="1"/>
    <s v="ETL"/>
    <s v="Orders"/>
    <m/>
    <m/>
    <x v="0"/>
    <x v="0"/>
    <m/>
    <m/>
    <m/>
    <m/>
    <m/>
  </r>
  <r>
    <s v="1.3.1"/>
    <x v="2"/>
    <s v="01-Rqmts"/>
    <s v="Orders"/>
    <s v="ETL"/>
    <s v="03-High"/>
    <x v="1"/>
    <x v="0"/>
    <n v="0.85000000000000009"/>
    <n v="0.85000000000000009"/>
    <n v="0.21250000000000002"/>
    <n v="0.85000000000000009"/>
    <n v="1.9125000000000001"/>
  </r>
  <r>
    <s v="1.3.2"/>
    <x v="2"/>
    <s v="02-Design"/>
    <s v="Orders"/>
    <s v="ETL"/>
    <s v="03-High"/>
    <x v="2"/>
    <x v="0"/>
    <n v="2.125"/>
    <n v="0.53125"/>
    <n v="2.125"/>
    <n v="0"/>
    <n v="2.65625"/>
  </r>
  <r>
    <s v="1.3.3"/>
    <x v="2"/>
    <s v="03-Dev"/>
    <s v="Orders"/>
    <s v="ETL"/>
    <s v="03-High"/>
    <x v="3"/>
    <x v="0"/>
    <n v="8.5"/>
    <n v="2.125"/>
    <n v="8.5"/>
    <n v="2.125"/>
    <n v="12.75"/>
  </r>
  <r>
    <s v="1.3.4"/>
    <x v="2"/>
    <s v="04-Test"/>
    <s v="Orders"/>
    <s v="ETL"/>
    <s v="03-High"/>
    <x v="4"/>
    <x v="0"/>
    <n v="2.9749999999999996"/>
    <n v="2.9749999999999996"/>
    <n v="2.9749999999999996"/>
    <n v="2.9749999999999996"/>
    <n v="8.9249999999999989"/>
  </r>
  <r>
    <s v="1.4"/>
    <x v="1"/>
    <s v="Scheduling/Triggering"/>
    <s v="Orders"/>
    <m/>
    <m/>
    <x v="0"/>
    <x v="0"/>
    <m/>
    <m/>
    <m/>
    <m/>
    <m/>
  </r>
  <r>
    <s v="1.4.1"/>
    <x v="2"/>
    <s v="01-Rqmts"/>
    <s v="Orders"/>
    <s v="Scheduling/Triggering"/>
    <s v="01-Low"/>
    <x v="1"/>
    <x v="0"/>
    <n v="0.1125"/>
    <n v="0.1125"/>
    <n v="2.8125000000000001E-2"/>
    <n v="0.1125"/>
    <n v="0.25312499999999999"/>
  </r>
  <r>
    <s v="1.4.2"/>
    <x v="2"/>
    <s v="02-Design"/>
    <s v="Orders"/>
    <s v="Scheduling/Triggering"/>
    <s v="01-Low"/>
    <x v="2"/>
    <x v="0"/>
    <n v="0.1125"/>
    <n v="2.8125000000000001E-2"/>
    <n v="0.1125"/>
    <n v="0"/>
    <n v="0.140625"/>
  </r>
  <r>
    <s v="1.4.3"/>
    <x v="2"/>
    <s v="03-Dev"/>
    <s v="Orders"/>
    <s v="Scheduling/Triggering"/>
    <s v="01-Low"/>
    <x v="3"/>
    <x v="0"/>
    <n v="1.125"/>
    <n v="0.28125"/>
    <n v="1.125"/>
    <n v="0.28125"/>
    <n v="1.6875"/>
  </r>
  <r>
    <s v="1.4.4"/>
    <x v="2"/>
    <s v="04-Test"/>
    <s v="Orders"/>
    <s v="Scheduling/Triggering"/>
    <s v="01-Low"/>
    <x v="4"/>
    <x v="0"/>
    <n v="0.1125"/>
    <n v="0.1125"/>
    <n v="0.1125"/>
    <n v="0.1125"/>
    <n v="0.33750000000000002"/>
  </r>
  <r>
    <s v="2"/>
    <x v="0"/>
    <s v="Sales"/>
    <m/>
    <m/>
    <m/>
    <x v="0"/>
    <x v="1"/>
    <m/>
    <m/>
    <m/>
    <m/>
    <m/>
  </r>
  <r>
    <s v="2.1"/>
    <x v="1"/>
    <s v="Visualization"/>
    <s v="Sales"/>
    <m/>
    <m/>
    <x v="0"/>
    <x v="1"/>
    <m/>
    <m/>
    <m/>
    <m/>
    <m/>
  </r>
  <r>
    <s v="2.1.1"/>
    <x v="2"/>
    <s v="01-Rqmts"/>
    <s v="Sales"/>
    <s v="Visualization"/>
    <s v="02-Med"/>
    <x v="1"/>
    <x v="1"/>
    <n v="0.5"/>
    <n v="0.5"/>
    <n v="0.125"/>
    <n v="0.5"/>
    <n v="1.125"/>
  </r>
  <r>
    <s v="2.1.2"/>
    <x v="2"/>
    <s v="02-Design"/>
    <s v="Sales"/>
    <s v="Visualization"/>
    <s v="02-Med"/>
    <x v="2"/>
    <x v="1"/>
    <n v="0.2"/>
    <n v="0.05"/>
    <n v="0.2"/>
    <n v="0"/>
    <n v="0.25"/>
  </r>
  <r>
    <s v="2.1.3"/>
    <x v="2"/>
    <s v="03-Dev"/>
    <s v="Sales"/>
    <s v="Visualization"/>
    <s v="02-Med"/>
    <x v="3"/>
    <x v="1"/>
    <n v="2"/>
    <n v="0.5"/>
    <n v="2"/>
    <n v="0.5"/>
    <n v="3"/>
  </r>
  <r>
    <s v="2.1.4"/>
    <x v="2"/>
    <s v="04-Test"/>
    <s v="Sales"/>
    <s v="Visualization"/>
    <s v="02-Med"/>
    <x v="4"/>
    <x v="1"/>
    <n v="0.7"/>
    <n v="0.7"/>
    <n v="0.7"/>
    <n v="0.7"/>
    <n v="2.0999999999999996"/>
  </r>
  <r>
    <s v="2.2"/>
    <x v="1"/>
    <s v="Storage"/>
    <s v="Sales"/>
    <m/>
    <m/>
    <x v="0"/>
    <x v="1"/>
    <m/>
    <m/>
    <m/>
    <m/>
    <m/>
  </r>
  <r>
    <s v="2.2.1"/>
    <x v="2"/>
    <s v="01-Rqmts"/>
    <s v="Sales"/>
    <s v="Storage"/>
    <s v="01-Low"/>
    <x v="1"/>
    <x v="1"/>
    <n v="0.125"/>
    <n v="0.125"/>
    <n v="3.125E-2"/>
    <n v="0.125"/>
    <n v="0.28125"/>
  </r>
  <r>
    <s v="2.2.2"/>
    <x v="2"/>
    <s v="02-Design"/>
    <s v="Sales"/>
    <s v="Storage"/>
    <s v="01-Low"/>
    <x v="2"/>
    <x v="1"/>
    <n v="0.125"/>
    <n v="3.125E-2"/>
    <n v="0.125"/>
    <n v="0"/>
    <n v="0.15625"/>
  </r>
  <r>
    <s v="2.2.3"/>
    <x v="2"/>
    <s v="03-Dev"/>
    <s v="Sales"/>
    <s v="Storage"/>
    <s v="01-Low"/>
    <x v="3"/>
    <x v="1"/>
    <n v="1.25"/>
    <n v="0.3125"/>
    <n v="1.25"/>
    <n v="0.3125"/>
    <n v="1.875"/>
  </r>
  <r>
    <s v="2.2.4"/>
    <x v="2"/>
    <s v="04-Test"/>
    <s v="Sales"/>
    <s v="Storage"/>
    <s v="01-Low"/>
    <x v="4"/>
    <x v="1"/>
    <n v="0.125"/>
    <n v="0.125"/>
    <n v="0.125"/>
    <n v="0.125"/>
    <n v="0.375"/>
  </r>
  <r>
    <s v="2.3"/>
    <x v="1"/>
    <s v="ETL"/>
    <s v="Sales"/>
    <m/>
    <m/>
    <x v="0"/>
    <x v="1"/>
    <m/>
    <m/>
    <m/>
    <m/>
    <m/>
  </r>
  <r>
    <s v="2.3.1"/>
    <x v="2"/>
    <s v="01-Rqmts"/>
    <s v="Sales"/>
    <s v="ETL"/>
    <s v="03-High"/>
    <x v="1"/>
    <x v="1"/>
    <n v="0.85000000000000009"/>
    <n v="0.85000000000000009"/>
    <n v="0.21250000000000002"/>
    <n v="0.85000000000000009"/>
    <n v="1.9125000000000001"/>
  </r>
  <r>
    <s v="2.3.2"/>
    <x v="2"/>
    <s v="02-Design"/>
    <s v="Sales"/>
    <s v="ETL"/>
    <s v="03-High"/>
    <x v="2"/>
    <x v="1"/>
    <n v="2.125"/>
    <n v="0.53125"/>
    <n v="2.125"/>
    <n v="0"/>
    <n v="2.65625"/>
  </r>
  <r>
    <s v="2.3.3"/>
    <x v="2"/>
    <s v="03-Dev"/>
    <s v="Sales"/>
    <s v="ETL"/>
    <s v="03-High"/>
    <x v="3"/>
    <x v="1"/>
    <n v="8.5"/>
    <n v="2.125"/>
    <n v="8.5"/>
    <n v="2.125"/>
    <n v="12.75"/>
  </r>
  <r>
    <s v="2.3.4"/>
    <x v="2"/>
    <s v="04-Test"/>
    <s v="Sales"/>
    <s v="ETL"/>
    <s v="03-High"/>
    <x v="4"/>
    <x v="1"/>
    <n v="2.9749999999999996"/>
    <n v="2.9749999999999996"/>
    <n v="2.9749999999999996"/>
    <n v="2.9749999999999996"/>
    <n v="8.9249999999999989"/>
  </r>
  <r>
    <s v="2.4"/>
    <x v="1"/>
    <s v="Scheduling/Triggering"/>
    <s v="Sales"/>
    <m/>
    <m/>
    <x v="0"/>
    <x v="1"/>
    <m/>
    <m/>
    <m/>
    <m/>
    <m/>
  </r>
  <r>
    <s v="2.4.1"/>
    <x v="2"/>
    <s v="01-Rqmts"/>
    <s v="Sales"/>
    <s v="Scheduling/Triggering"/>
    <s v="01-Low"/>
    <x v="1"/>
    <x v="1"/>
    <n v="0.1125"/>
    <n v="0.1125"/>
    <n v="2.8125000000000001E-2"/>
    <n v="0.1125"/>
    <n v="0.25312499999999999"/>
  </r>
  <r>
    <s v="2.4.2"/>
    <x v="2"/>
    <s v="02-Design"/>
    <s v="Sales"/>
    <s v="Scheduling/Triggering"/>
    <s v="01-Low"/>
    <x v="2"/>
    <x v="1"/>
    <n v="0.1125"/>
    <n v="2.8125000000000001E-2"/>
    <n v="0.1125"/>
    <n v="0"/>
    <n v="0.140625"/>
  </r>
  <r>
    <s v="2.4.3"/>
    <x v="2"/>
    <s v="03-Dev"/>
    <s v="Sales"/>
    <s v="Scheduling/Triggering"/>
    <s v="01-Low"/>
    <x v="3"/>
    <x v="1"/>
    <n v="1.125"/>
    <n v="0.28125"/>
    <n v="1.125"/>
    <n v="0.28125"/>
    <n v="1.6875"/>
  </r>
  <r>
    <s v="2.4.4"/>
    <x v="2"/>
    <s v="04-Test"/>
    <s v="Sales"/>
    <s v="Scheduling/Triggering"/>
    <s v="01-Low"/>
    <x v="4"/>
    <x v="1"/>
    <n v="0.1125"/>
    <n v="0.1125"/>
    <n v="0.1125"/>
    <n v="0.1125"/>
    <n v="0.33750000000000002"/>
  </r>
  <r>
    <s v="3"/>
    <x v="0"/>
    <s v="Purchases"/>
    <m/>
    <m/>
    <m/>
    <x v="0"/>
    <x v="2"/>
    <m/>
    <m/>
    <m/>
    <m/>
    <m/>
  </r>
  <r>
    <s v="3.1"/>
    <x v="1"/>
    <s v="Visualization"/>
    <s v="Purchases"/>
    <m/>
    <m/>
    <x v="0"/>
    <x v="2"/>
    <m/>
    <m/>
    <m/>
    <m/>
    <m/>
  </r>
  <r>
    <s v="3.1.1"/>
    <x v="2"/>
    <s v="01-Rqmts"/>
    <s v="Purchases"/>
    <s v="Visualization"/>
    <s v="03-High"/>
    <x v="1"/>
    <x v="2"/>
    <n v="1"/>
    <n v="1"/>
    <n v="0.25"/>
    <n v="1"/>
    <n v="2.25"/>
  </r>
  <r>
    <s v="3.1.2"/>
    <x v="2"/>
    <s v="02-Design"/>
    <s v="Purchases"/>
    <s v="Visualization"/>
    <s v="03-High"/>
    <x v="2"/>
    <x v="2"/>
    <n v="0.4"/>
    <n v="0.1"/>
    <n v="0.4"/>
    <n v="0"/>
    <n v="0.5"/>
  </r>
  <r>
    <s v="3.1.3"/>
    <x v="2"/>
    <s v="03-Dev"/>
    <s v="Purchases"/>
    <s v="Visualization"/>
    <s v="03-High"/>
    <x v="3"/>
    <x v="2"/>
    <n v="4"/>
    <n v="1"/>
    <n v="4"/>
    <n v="1"/>
    <n v="6"/>
  </r>
  <r>
    <s v="3.1.4"/>
    <x v="2"/>
    <s v="04-Test"/>
    <s v="Purchases"/>
    <s v="Visualization"/>
    <s v="03-High"/>
    <x v="4"/>
    <x v="2"/>
    <n v="1.4"/>
    <n v="1.4"/>
    <n v="1.4"/>
    <n v="1.4"/>
    <n v="4.1999999999999993"/>
  </r>
  <r>
    <s v="3.2"/>
    <x v="1"/>
    <s v="Storage"/>
    <s v="Purchases"/>
    <m/>
    <m/>
    <x v="0"/>
    <x v="2"/>
    <m/>
    <m/>
    <m/>
    <m/>
    <m/>
  </r>
  <r>
    <s v="3.2.1"/>
    <x v="2"/>
    <s v="01-Rqmts"/>
    <s v="Purchases"/>
    <s v="Storage"/>
    <s v="02-Med"/>
    <x v="1"/>
    <x v="2"/>
    <n v="0.25"/>
    <n v="0.25"/>
    <n v="6.25E-2"/>
    <n v="0.25"/>
    <n v="0.5625"/>
  </r>
  <r>
    <s v="3.2.2"/>
    <x v="2"/>
    <s v="02-Design"/>
    <s v="Purchases"/>
    <s v="Storage"/>
    <s v="02-Med"/>
    <x v="2"/>
    <x v="2"/>
    <n v="0.25"/>
    <n v="6.25E-2"/>
    <n v="0.25"/>
    <n v="0"/>
    <n v="0.3125"/>
  </r>
  <r>
    <s v="3.2.3"/>
    <x v="2"/>
    <s v="03-Dev"/>
    <s v="Purchases"/>
    <s v="Storage"/>
    <s v="02-Med"/>
    <x v="3"/>
    <x v="2"/>
    <n v="2.5"/>
    <n v="0.625"/>
    <n v="2.5"/>
    <n v="0.625"/>
    <n v="3.75"/>
  </r>
  <r>
    <s v="3.2.4"/>
    <x v="2"/>
    <s v="04-Test"/>
    <s v="Purchases"/>
    <s v="Storage"/>
    <s v="02-Med"/>
    <x v="4"/>
    <x v="2"/>
    <n v="0.25"/>
    <n v="0.25"/>
    <n v="0.25"/>
    <n v="0.25"/>
    <n v="0.75"/>
  </r>
  <r>
    <s v="3.3"/>
    <x v="1"/>
    <s v="ETL"/>
    <s v="Purchases"/>
    <m/>
    <m/>
    <x v="0"/>
    <x v="2"/>
    <m/>
    <m/>
    <m/>
    <m/>
    <m/>
  </r>
  <r>
    <s v="3.3.1"/>
    <x v="2"/>
    <s v="01-Rqmts"/>
    <s v="Purchases"/>
    <s v="ETL"/>
    <s v="03-High"/>
    <x v="1"/>
    <x v="2"/>
    <n v="0.85000000000000009"/>
    <n v="0.85000000000000009"/>
    <n v="0.21250000000000002"/>
    <n v="0.85000000000000009"/>
    <n v="1.9125000000000001"/>
  </r>
  <r>
    <s v="3.3.2"/>
    <x v="2"/>
    <s v="02-Design"/>
    <s v="Purchases"/>
    <s v="ETL"/>
    <s v="03-High"/>
    <x v="2"/>
    <x v="2"/>
    <n v="2.125"/>
    <n v="0.53125"/>
    <n v="2.125"/>
    <n v="0"/>
    <n v="2.65625"/>
  </r>
  <r>
    <s v="3.3.3"/>
    <x v="2"/>
    <s v="03-Dev"/>
    <s v="Purchases"/>
    <s v="ETL"/>
    <s v="03-High"/>
    <x v="3"/>
    <x v="2"/>
    <n v="8.5"/>
    <n v="2.125"/>
    <n v="8.5"/>
    <n v="2.125"/>
    <n v="12.75"/>
  </r>
  <r>
    <s v="3.3.4"/>
    <x v="2"/>
    <s v="04-Test"/>
    <s v="Purchases"/>
    <s v="ETL"/>
    <s v="03-High"/>
    <x v="4"/>
    <x v="2"/>
    <n v="2.9749999999999996"/>
    <n v="2.9749999999999996"/>
    <n v="2.9749999999999996"/>
    <n v="2.9749999999999996"/>
    <n v="8.9249999999999989"/>
  </r>
  <r>
    <s v="3.4"/>
    <x v="1"/>
    <s v="Scheduling/Triggering"/>
    <s v="Purchases"/>
    <m/>
    <m/>
    <x v="0"/>
    <x v="2"/>
    <m/>
    <m/>
    <m/>
    <m/>
    <m/>
  </r>
  <r>
    <s v="3.4.1"/>
    <x v="2"/>
    <s v="01-Rqmts"/>
    <s v="Purchases"/>
    <s v="Scheduling/Triggering"/>
    <s v="01-Low"/>
    <x v="1"/>
    <x v="2"/>
    <n v="0.1125"/>
    <n v="0.1125"/>
    <n v="2.8125000000000001E-2"/>
    <n v="0.1125"/>
    <n v="0.25312499999999999"/>
  </r>
  <r>
    <s v="3.4.2"/>
    <x v="2"/>
    <s v="02-Design"/>
    <s v="Purchases"/>
    <s v="Scheduling/Triggering"/>
    <s v="01-Low"/>
    <x v="2"/>
    <x v="2"/>
    <n v="0.1125"/>
    <n v="2.8125000000000001E-2"/>
    <n v="0.1125"/>
    <n v="0"/>
    <n v="0.140625"/>
  </r>
  <r>
    <s v="3.4.3"/>
    <x v="2"/>
    <s v="03-Dev"/>
    <s v="Purchases"/>
    <s v="Scheduling/Triggering"/>
    <s v="01-Low"/>
    <x v="3"/>
    <x v="2"/>
    <n v="1.125"/>
    <n v="0.28125"/>
    <n v="1.125"/>
    <n v="0.28125"/>
    <n v="1.6875"/>
  </r>
  <r>
    <s v="3.4.4"/>
    <x v="2"/>
    <s v="04-Test"/>
    <s v="Purchases"/>
    <s v="Scheduling/Triggering"/>
    <s v="01-Low"/>
    <x v="4"/>
    <x v="2"/>
    <n v="0.1125"/>
    <n v="0.1125"/>
    <n v="0.1125"/>
    <n v="0.1125"/>
    <n v="0.33750000000000002"/>
  </r>
  <r>
    <s v="4"/>
    <x v="0"/>
    <s v="Inventory"/>
    <m/>
    <m/>
    <m/>
    <x v="0"/>
    <x v="3"/>
    <m/>
    <m/>
    <m/>
    <m/>
    <m/>
  </r>
  <r>
    <s v="4.1"/>
    <x v="1"/>
    <s v="Visualization"/>
    <s v="Inventory"/>
    <m/>
    <m/>
    <x v="0"/>
    <x v="3"/>
    <m/>
    <m/>
    <m/>
    <m/>
    <m/>
  </r>
  <r>
    <s v="4.1.1"/>
    <x v="2"/>
    <s v="01-Rqmts"/>
    <s v="Inventory"/>
    <s v="Visualization"/>
    <s v="02-Med"/>
    <x v="1"/>
    <x v="3"/>
    <n v="0.5"/>
    <n v="0.5"/>
    <n v="0.125"/>
    <n v="0.5"/>
    <n v="1.125"/>
  </r>
  <r>
    <s v="4.1.2"/>
    <x v="2"/>
    <s v="02-Design"/>
    <s v="Inventory"/>
    <s v="Visualization"/>
    <s v="02-Med"/>
    <x v="2"/>
    <x v="3"/>
    <n v="0.2"/>
    <n v="0.05"/>
    <n v="0.2"/>
    <n v="0"/>
    <n v="0.25"/>
  </r>
  <r>
    <s v="4.1.3"/>
    <x v="2"/>
    <s v="03-Dev"/>
    <s v="Inventory"/>
    <s v="Visualization"/>
    <s v="02-Med"/>
    <x v="3"/>
    <x v="3"/>
    <n v="2"/>
    <n v="0.5"/>
    <n v="2"/>
    <n v="0.5"/>
    <n v="3"/>
  </r>
  <r>
    <s v="4.1.4"/>
    <x v="2"/>
    <s v="04-Test"/>
    <s v="Inventory"/>
    <s v="Visualization"/>
    <s v="02-Med"/>
    <x v="4"/>
    <x v="3"/>
    <n v="0.7"/>
    <n v="0.7"/>
    <n v="0.7"/>
    <n v="0.7"/>
    <n v="2.0999999999999996"/>
  </r>
  <r>
    <s v="4.2"/>
    <x v="1"/>
    <s v="Storage"/>
    <s v="Inventory"/>
    <m/>
    <m/>
    <x v="0"/>
    <x v="3"/>
    <m/>
    <m/>
    <m/>
    <m/>
    <m/>
  </r>
  <r>
    <s v="4.2.1"/>
    <x v="2"/>
    <s v="01-Rqmts"/>
    <s v="Inventory"/>
    <s v="Storage"/>
    <s v="01-Low"/>
    <x v="1"/>
    <x v="3"/>
    <n v="0.125"/>
    <n v="0.125"/>
    <n v="3.125E-2"/>
    <n v="0.125"/>
    <n v="0.28125"/>
  </r>
  <r>
    <s v="4.2.2"/>
    <x v="2"/>
    <s v="02-Design"/>
    <s v="Inventory"/>
    <s v="Storage"/>
    <s v="01-Low"/>
    <x v="2"/>
    <x v="3"/>
    <n v="0.125"/>
    <n v="3.125E-2"/>
    <n v="0.125"/>
    <n v="0"/>
    <n v="0.15625"/>
  </r>
  <r>
    <s v="4.2.3"/>
    <x v="2"/>
    <s v="03-Dev"/>
    <s v="Inventory"/>
    <s v="Storage"/>
    <s v="01-Low"/>
    <x v="3"/>
    <x v="3"/>
    <n v="1.25"/>
    <n v="0.3125"/>
    <n v="1.25"/>
    <n v="0.3125"/>
    <n v="1.875"/>
  </r>
  <r>
    <s v="4.2.4"/>
    <x v="2"/>
    <s v="04-Test"/>
    <s v="Inventory"/>
    <s v="Storage"/>
    <s v="01-Low"/>
    <x v="4"/>
    <x v="3"/>
    <n v="0.125"/>
    <n v="0.125"/>
    <n v="0.125"/>
    <n v="0.125"/>
    <n v="0.375"/>
  </r>
  <r>
    <s v="4.3"/>
    <x v="1"/>
    <s v="ETL"/>
    <s v="Inventory"/>
    <m/>
    <m/>
    <x v="0"/>
    <x v="3"/>
    <m/>
    <m/>
    <m/>
    <m/>
    <m/>
  </r>
  <r>
    <s v="4.3.1"/>
    <x v="2"/>
    <s v="01-Rqmts"/>
    <s v="Inventory"/>
    <s v="ETL"/>
    <s v="03-High"/>
    <x v="1"/>
    <x v="3"/>
    <n v="0.85000000000000009"/>
    <n v="0.85000000000000009"/>
    <n v="0.21250000000000002"/>
    <n v="0.85000000000000009"/>
    <n v="1.9125000000000001"/>
  </r>
  <r>
    <s v="4.3.2"/>
    <x v="2"/>
    <s v="02-Design"/>
    <s v="Inventory"/>
    <s v="ETL"/>
    <s v="03-High"/>
    <x v="2"/>
    <x v="3"/>
    <n v="2.125"/>
    <n v="0.53125"/>
    <n v="2.125"/>
    <n v="0"/>
    <n v="2.65625"/>
  </r>
  <r>
    <s v="4.3.3"/>
    <x v="2"/>
    <s v="03-Dev"/>
    <s v="Inventory"/>
    <s v="ETL"/>
    <s v="03-High"/>
    <x v="3"/>
    <x v="3"/>
    <n v="8.5"/>
    <n v="2.125"/>
    <n v="8.5"/>
    <n v="2.125"/>
    <n v="12.75"/>
  </r>
  <r>
    <s v="4.3.4"/>
    <x v="2"/>
    <s v="04-Test"/>
    <s v="Inventory"/>
    <s v="ETL"/>
    <s v="03-High"/>
    <x v="4"/>
    <x v="3"/>
    <n v="2.9749999999999996"/>
    <n v="2.9749999999999996"/>
    <n v="2.9749999999999996"/>
    <n v="2.9749999999999996"/>
    <n v="8.9249999999999989"/>
  </r>
  <r>
    <s v="4.4"/>
    <x v="1"/>
    <s v="Scheduling/Triggering"/>
    <s v="Inventory"/>
    <m/>
    <m/>
    <x v="0"/>
    <x v="3"/>
    <m/>
    <m/>
    <m/>
    <m/>
    <m/>
  </r>
  <r>
    <s v="4.4.1"/>
    <x v="2"/>
    <s v="01-Rqmts"/>
    <s v="Inventory"/>
    <s v="Scheduling/Triggering"/>
    <s v="01-Low"/>
    <x v="1"/>
    <x v="3"/>
    <n v="0.1125"/>
    <n v="0.1125"/>
    <n v="2.8125000000000001E-2"/>
    <n v="0.1125"/>
    <n v="0.25312499999999999"/>
  </r>
  <r>
    <s v="4.4.2"/>
    <x v="2"/>
    <s v="02-Design"/>
    <s v="Inventory"/>
    <s v="Scheduling/Triggering"/>
    <s v="01-Low"/>
    <x v="2"/>
    <x v="3"/>
    <n v="0.1125"/>
    <n v="2.8125000000000001E-2"/>
    <n v="0.1125"/>
    <n v="0"/>
    <n v="0.140625"/>
  </r>
  <r>
    <s v="4.4.3"/>
    <x v="2"/>
    <s v="03-Dev"/>
    <s v="Inventory"/>
    <s v="Scheduling/Triggering"/>
    <s v="01-Low"/>
    <x v="3"/>
    <x v="3"/>
    <n v="1.125"/>
    <n v="0.28125"/>
    <n v="1.125"/>
    <n v="0.28125"/>
    <n v="1.6875"/>
  </r>
  <r>
    <s v="4.4.4"/>
    <x v="2"/>
    <s v="04-Test"/>
    <s v="Inventory"/>
    <s v="Scheduling/Triggering"/>
    <s v="01-Low"/>
    <x v="4"/>
    <x v="3"/>
    <n v="0.1125"/>
    <n v="0.1125"/>
    <n v="0.1125"/>
    <n v="0.1125"/>
    <n v="0.33750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6BF7C6-D901-4335-B9AE-3E8C3C38992E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8:B13" firstHeaderRow="1" firstDataRow="1" firstDataCol="1" rowPageCount="1" colPageCount="1"/>
  <pivotFields count="13"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1" item="2" hier="-1"/>
  </pageFields>
  <dataFields count="1">
    <dataField name="Sum of Total Effort" fld="12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C3531-9F1C-4C92-B005-BD443BC3072B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8:B13" firstHeaderRow="1" firstDataRow="1" firstDataCol="1" rowPageCount="1" colPageCount="1"/>
  <pivotFields count="13"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6"/>
  </rowFields>
  <rowItems count="5"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1" item="2" hier="-1"/>
  </pageFields>
  <dataFields count="1">
    <dataField name="Sum of Duration" fld="8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EF6D-179F-4FD6-A94E-56E747B4AEA0}">
  <dimension ref="B1:H49"/>
  <sheetViews>
    <sheetView showGridLines="0" tabSelected="1" workbookViewId="0">
      <selection activeCell="G53" sqref="G53"/>
    </sheetView>
  </sheetViews>
  <sheetFormatPr defaultRowHeight="15" x14ac:dyDescent="0.25"/>
  <cols>
    <col min="1" max="1" width="3.5703125" customWidth="1"/>
    <col min="2" max="2" width="18.42578125" bestFit="1" customWidth="1"/>
    <col min="3" max="4" width="14.28515625" bestFit="1" customWidth="1"/>
    <col min="5" max="5" width="12.5703125" bestFit="1" customWidth="1"/>
  </cols>
  <sheetData>
    <row r="1" spans="2:8" ht="20.25" thickBot="1" x14ac:dyDescent="0.35">
      <c r="B1" s="133" t="s">
        <v>233</v>
      </c>
      <c r="C1" s="133"/>
      <c r="D1" s="133"/>
      <c r="E1" s="133"/>
      <c r="F1" s="133"/>
      <c r="G1" s="133"/>
      <c r="H1" s="133"/>
    </row>
    <row r="2" spans="2:8" ht="15.75" thickTop="1" x14ac:dyDescent="0.25"/>
    <row r="4" spans="2:8" ht="18" thickBot="1" x14ac:dyDescent="0.35">
      <c r="B4" s="54" t="s">
        <v>164</v>
      </c>
      <c r="C4" s="54"/>
    </row>
    <row r="5" spans="2:8" ht="18.75" thickTop="1" thickBot="1" x14ac:dyDescent="0.35">
      <c r="B5" s="134"/>
      <c r="C5" s="134"/>
    </row>
    <row r="6" spans="2:8" x14ac:dyDescent="0.25">
      <c r="B6" s="40" t="s">
        <v>165</v>
      </c>
      <c r="C6" s="58">
        <v>43466</v>
      </c>
    </row>
    <row r="7" spans="2:8" ht="15.75" thickBot="1" x14ac:dyDescent="0.3">
      <c r="B7" s="22" t="s">
        <v>134</v>
      </c>
      <c r="C7" s="59">
        <v>4</v>
      </c>
    </row>
    <row r="9" spans="2:8" ht="18" thickBot="1" x14ac:dyDescent="0.35">
      <c r="B9" s="54" t="s">
        <v>38</v>
      </c>
      <c r="C9" s="54"/>
    </row>
    <row r="10" spans="2:8" ht="18.75" thickTop="1" thickBot="1" x14ac:dyDescent="0.35">
      <c r="B10" s="134"/>
      <c r="C10" s="134"/>
    </row>
    <row r="11" spans="2:8" ht="15.75" thickBot="1" x14ac:dyDescent="0.3">
      <c r="B11" s="41" t="s">
        <v>166</v>
      </c>
      <c r="C11" s="135">
        <f>SUM(Effort!J2:L85)</f>
        <v>169.625</v>
      </c>
    </row>
    <row r="13" spans="2:8" ht="18" thickBot="1" x14ac:dyDescent="0.35">
      <c r="B13" s="54" t="s">
        <v>53</v>
      </c>
      <c r="C13" s="54"/>
    </row>
    <row r="14" spans="2:8" ht="18.75" thickTop="1" thickBot="1" x14ac:dyDescent="0.35">
      <c r="B14" s="134"/>
      <c r="C14" s="134"/>
    </row>
    <row r="15" spans="2:8" x14ac:dyDescent="0.25">
      <c r="B15" s="40" t="s">
        <v>167</v>
      </c>
      <c r="C15" s="73">
        <f>estimated_effort/resources</f>
        <v>42.40625</v>
      </c>
    </row>
    <row r="16" spans="2:8" x14ac:dyDescent="0.25">
      <c r="B16" s="21" t="s">
        <v>168</v>
      </c>
      <c r="C16" s="74">
        <f>(estimated_duration/252)*availability</f>
        <v>4.5435267857142865</v>
      </c>
    </row>
    <row r="17" spans="2:5" ht="15.75" thickBot="1" x14ac:dyDescent="0.3">
      <c r="B17" s="22" t="s">
        <v>169</v>
      </c>
      <c r="C17" s="75">
        <f>WORKDAY(start_date,C15+C16,holidays)</f>
        <v>43530</v>
      </c>
    </row>
    <row r="19" spans="2:5" ht="18" thickBot="1" x14ac:dyDescent="0.35">
      <c r="B19" s="54" t="s">
        <v>170</v>
      </c>
      <c r="C19" s="54"/>
    </row>
    <row r="20" spans="2:5" ht="18.75" thickTop="1" thickBot="1" x14ac:dyDescent="0.35">
      <c r="B20" s="134"/>
      <c r="C20" s="134"/>
    </row>
    <row r="21" spans="2:5" ht="15.75" thickBot="1" x14ac:dyDescent="0.3">
      <c r="B21" s="41" t="s">
        <v>171</v>
      </c>
      <c r="C21" s="51">
        <f>'Initiation Costs'!J21</f>
        <v>206320</v>
      </c>
    </row>
    <row r="23" spans="2:5" ht="18" thickBot="1" x14ac:dyDescent="0.35">
      <c r="B23" s="54" t="s">
        <v>172</v>
      </c>
      <c r="C23" s="54"/>
      <c r="D23" s="54"/>
      <c r="E23" s="54"/>
    </row>
    <row r="24" spans="2:5" ht="18.75" thickTop="1" thickBot="1" x14ac:dyDescent="0.35">
      <c r="B24" s="134"/>
      <c r="C24" s="134"/>
      <c r="D24" s="134"/>
      <c r="E24" s="134"/>
    </row>
    <row r="25" spans="2:5" x14ac:dyDescent="0.25">
      <c r="B25" s="40" t="s">
        <v>155</v>
      </c>
      <c r="C25" s="136" t="s">
        <v>173</v>
      </c>
      <c r="D25" s="136" t="s">
        <v>37</v>
      </c>
      <c r="E25" s="137" t="s">
        <v>9</v>
      </c>
    </row>
    <row r="26" spans="2:5" x14ac:dyDescent="0.25">
      <c r="B26" s="21" t="s">
        <v>54</v>
      </c>
      <c r="C26" s="45">
        <f>(SUM(Effort!J:J)+availability)*hrs_per_day</f>
        <v>553</v>
      </c>
      <c r="D26" s="46">
        <f>VLOOKUP(B26,rates,2,FALSE)</f>
        <v>150</v>
      </c>
      <c r="E26" s="47">
        <f>D26*C26</f>
        <v>82950</v>
      </c>
    </row>
    <row r="27" spans="2:5" x14ac:dyDescent="0.25">
      <c r="B27" s="21" t="s">
        <v>55</v>
      </c>
      <c r="C27" s="45">
        <f>(SUM(Effort!K:K)+availability)*hrs_per_day</f>
        <v>920.8</v>
      </c>
      <c r="D27" s="46">
        <f>VLOOKUP(B27,rates,2,FALSE)</f>
        <v>150</v>
      </c>
      <c r="E27" s="47">
        <f t="shared" ref="E27:E28" si="0">D27*C27</f>
        <v>138120</v>
      </c>
    </row>
    <row r="28" spans="2:5" ht="15.75" thickBot="1" x14ac:dyDescent="0.3">
      <c r="B28" s="22" t="s">
        <v>56</v>
      </c>
      <c r="C28" s="48">
        <f>(SUM(Effort!L:L)+availability)*hrs_per_day</f>
        <v>531.20000000000005</v>
      </c>
      <c r="D28" s="49">
        <f>VLOOKUP(B28,rates,2,FALSE)</f>
        <v>180</v>
      </c>
      <c r="E28" s="50">
        <f t="shared" si="0"/>
        <v>95616.000000000015</v>
      </c>
    </row>
    <row r="29" spans="2:5" x14ac:dyDescent="0.25">
      <c r="E29" s="4">
        <f>SUM(E26:E28)</f>
        <v>316686</v>
      </c>
    </row>
    <row r="30" spans="2:5" ht="18" thickBot="1" x14ac:dyDescent="0.35">
      <c r="B30" s="54" t="s">
        <v>174</v>
      </c>
      <c r="C30" s="54"/>
      <c r="D30" s="54"/>
      <c r="E30" s="55"/>
    </row>
    <row r="31" spans="2:5" ht="18.75" thickTop="1" thickBot="1" x14ac:dyDescent="0.35">
      <c r="B31" s="134"/>
      <c r="C31" s="134"/>
      <c r="D31" s="134"/>
      <c r="E31" s="154"/>
    </row>
    <row r="32" spans="2:5" x14ac:dyDescent="0.25">
      <c r="B32" s="40" t="s">
        <v>159</v>
      </c>
      <c r="C32" s="42">
        <f>estimated_duration*hrs_per_day</f>
        <v>339.25</v>
      </c>
      <c r="D32" s="43">
        <f>VLOOKUP(B32,rates,2,FALSE)</f>
        <v>150</v>
      </c>
      <c r="E32" s="44">
        <f t="shared" ref="E32:E33" si="1">D32*C32</f>
        <v>50887.5</v>
      </c>
    </row>
    <row r="33" spans="2:5" ht="15.75" thickBot="1" x14ac:dyDescent="0.3">
      <c r="B33" s="22" t="s">
        <v>163</v>
      </c>
      <c r="C33" s="48">
        <f>estimated_duration*hrs_per_day</f>
        <v>339.25</v>
      </c>
      <c r="D33" s="49">
        <f>VLOOKUP(B33,rates,2,FALSE)</f>
        <v>150</v>
      </c>
      <c r="E33" s="50">
        <f t="shared" si="1"/>
        <v>50887.5</v>
      </c>
    </row>
    <row r="34" spans="2:5" x14ac:dyDescent="0.25">
      <c r="D34" s="84"/>
      <c r="E34" s="4">
        <f>SUM(E32:E33)</f>
        <v>101775</v>
      </c>
    </row>
    <row r="35" spans="2:5" ht="18" thickBot="1" x14ac:dyDescent="0.35">
      <c r="B35" s="54" t="s">
        <v>179</v>
      </c>
      <c r="C35" s="54"/>
      <c r="D35" s="54"/>
      <c r="E35" s="55"/>
    </row>
    <row r="36" spans="2:5" ht="18.75" thickTop="1" thickBot="1" x14ac:dyDescent="0.35">
      <c r="B36" s="134"/>
      <c r="C36" s="134"/>
      <c r="D36" s="134"/>
      <c r="E36" s="154"/>
    </row>
    <row r="37" spans="2:5" ht="15.75" thickBot="1" x14ac:dyDescent="0.3">
      <c r="B37" s="155" t="s">
        <v>155</v>
      </c>
      <c r="C37" s="156" t="s">
        <v>173</v>
      </c>
      <c r="D37" s="156" t="s">
        <v>37</v>
      </c>
      <c r="E37" s="157" t="s">
        <v>9</v>
      </c>
    </row>
    <row r="38" spans="2:5" x14ac:dyDescent="0.25">
      <c r="B38" s="40" t="s">
        <v>55</v>
      </c>
      <c r="C38" s="85">
        <v>320</v>
      </c>
      <c r="D38" s="43">
        <f>VLOOKUP(B38,rates,2,FALSE)</f>
        <v>150</v>
      </c>
      <c r="E38" s="44">
        <f t="shared" ref="E38" si="2">D38*C38</f>
        <v>48000</v>
      </c>
    </row>
    <row r="39" spans="2:5" ht="15.75" thickBot="1" x14ac:dyDescent="0.3">
      <c r="B39" s="22" t="s">
        <v>54</v>
      </c>
      <c r="C39" s="86">
        <v>320</v>
      </c>
      <c r="D39" s="49">
        <f>VLOOKUP(B39,rates,2,FALSE)</f>
        <v>150</v>
      </c>
      <c r="E39" s="50">
        <f t="shared" ref="E39" si="3">D39*C39</f>
        <v>48000</v>
      </c>
    </row>
    <row r="40" spans="2:5" x14ac:dyDescent="0.25">
      <c r="E40" s="5">
        <f>SUM(E38:E39)</f>
        <v>96000</v>
      </c>
    </row>
    <row r="41" spans="2:5" ht="18" thickBot="1" x14ac:dyDescent="0.35">
      <c r="B41" s="54" t="s">
        <v>175</v>
      </c>
      <c r="C41" s="54"/>
      <c r="D41" s="132"/>
      <c r="E41" s="132"/>
    </row>
    <row r="42" spans="2:5" ht="18.75" thickTop="1" thickBot="1" x14ac:dyDescent="0.35">
      <c r="B42" s="134"/>
      <c r="C42" s="134"/>
      <c r="D42" s="158" t="s">
        <v>231</v>
      </c>
      <c r="E42" s="158" t="s">
        <v>232</v>
      </c>
    </row>
    <row r="43" spans="2:5" x14ac:dyDescent="0.25">
      <c r="B43" s="40" t="s">
        <v>176</v>
      </c>
      <c r="C43" s="159">
        <f>risk_spread</f>
        <v>0.25</v>
      </c>
      <c r="D43" s="160">
        <f>(E29+E34)*(C43/2*-1)</f>
        <v>-52307.625</v>
      </c>
      <c r="E43" s="165">
        <f>-1*D43</f>
        <v>52307.625</v>
      </c>
    </row>
    <row r="44" spans="2:5" x14ac:dyDescent="0.25">
      <c r="B44" s="21" t="s">
        <v>230</v>
      </c>
      <c r="C44" s="131">
        <v>0.1</v>
      </c>
      <c r="D44" s="130">
        <f>C44*(E29+E34)</f>
        <v>41846.100000000006</v>
      </c>
      <c r="E44" s="161"/>
    </row>
    <row r="45" spans="2:5" ht="15.75" thickBot="1" x14ac:dyDescent="0.3">
      <c r="B45" s="22" t="s">
        <v>180</v>
      </c>
      <c r="C45" s="162">
        <f>1-(annual_unavailability/252)</f>
        <v>0.8928571428571429</v>
      </c>
      <c r="D45" s="163">
        <f>(1-C45)*(E34+E29)</f>
        <v>44835.107142857123</v>
      </c>
      <c r="E45" s="164"/>
    </row>
    <row r="47" spans="2:5" ht="18" thickBot="1" x14ac:dyDescent="0.35">
      <c r="B47" s="54" t="s">
        <v>177</v>
      </c>
      <c r="C47" s="54"/>
      <c r="D47" s="54"/>
    </row>
    <row r="48" spans="2:5" ht="16.5" thickTop="1" thickBot="1" x14ac:dyDescent="0.3">
      <c r="C48" s="158" t="s">
        <v>231</v>
      </c>
      <c r="D48" s="158" t="s">
        <v>232</v>
      </c>
    </row>
    <row r="49" spans="2:4" ht="15.75" thickBot="1" x14ac:dyDescent="0.3">
      <c r="B49" s="41" t="s">
        <v>178</v>
      </c>
      <c r="C49" s="52">
        <f>E29+E34+E40+D43+D44+C21+D45</f>
        <v>755154.58214285714</v>
      </c>
      <c r="D49" s="53">
        <f>E29+E34+E40+E43+D44+C21+D45</f>
        <v>859769.83214285714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A32D-6909-49EC-AC98-1FC8F09733EF}">
  <dimension ref="A1:E4"/>
  <sheetViews>
    <sheetView showGridLines="0" workbookViewId="0">
      <selection activeCell="H5" sqref="H5"/>
    </sheetView>
  </sheetViews>
  <sheetFormatPr defaultRowHeight="15" x14ac:dyDescent="0.25"/>
  <cols>
    <col min="1" max="1" width="7.28515625" bestFit="1" customWidth="1"/>
    <col min="2" max="2" width="11.5703125" bestFit="1" customWidth="1"/>
    <col min="3" max="3" width="12" bestFit="1" customWidth="1"/>
    <col min="4" max="4" width="9.42578125" bestFit="1" customWidth="1"/>
    <col min="5" max="5" width="9.7109375" bestFit="1" customWidth="1"/>
  </cols>
  <sheetData>
    <row r="1" spans="1:5" x14ac:dyDescent="0.25">
      <c r="A1" s="56" t="s">
        <v>155</v>
      </c>
      <c r="B1" s="56" t="s">
        <v>44</v>
      </c>
      <c r="C1" s="56" t="s">
        <v>45</v>
      </c>
      <c r="D1" s="56" t="s">
        <v>46</v>
      </c>
      <c r="E1" s="56" t="s">
        <v>47</v>
      </c>
    </row>
    <row r="2" spans="1:5" x14ac:dyDescent="0.25">
      <c r="A2" s="56" t="s">
        <v>54</v>
      </c>
      <c r="B2" s="97">
        <v>1</v>
      </c>
      <c r="C2" s="97">
        <v>0.25</v>
      </c>
      <c r="D2" s="97">
        <v>0.25</v>
      </c>
      <c r="E2" s="97">
        <v>1</v>
      </c>
    </row>
    <row r="3" spans="1:5" x14ac:dyDescent="0.25">
      <c r="A3" s="56" t="s">
        <v>55</v>
      </c>
      <c r="B3" s="97">
        <v>0.25</v>
      </c>
      <c r="C3" s="97">
        <v>1</v>
      </c>
      <c r="D3" s="97">
        <v>1</v>
      </c>
      <c r="E3" s="97">
        <v>1</v>
      </c>
    </row>
    <row r="4" spans="1:5" x14ac:dyDescent="0.25">
      <c r="A4" s="56" t="s">
        <v>56</v>
      </c>
      <c r="B4" s="97">
        <v>1</v>
      </c>
      <c r="C4" s="97">
        <v>0</v>
      </c>
      <c r="D4" s="97">
        <v>0.25</v>
      </c>
      <c r="E4" s="97">
        <v>1</v>
      </c>
    </row>
  </sheetData>
  <autoFilter ref="A1:E4" xr:uid="{B70E49CB-52E6-4E20-969A-1D1EA348688E}">
    <sortState xmlns:xlrd2="http://schemas.microsoft.com/office/spreadsheetml/2017/richdata2" ref="A2:E4">
      <sortCondition ref="A1:A4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D6AD-CF3B-47A7-9E4E-AF28230E27EE}">
  <sheetPr>
    <outlinePr summaryBelow="0"/>
  </sheetPr>
  <dimension ref="B1:H29"/>
  <sheetViews>
    <sheetView showGridLines="0" workbookViewId="0">
      <selection activeCell="H8" sqref="H8"/>
    </sheetView>
  </sheetViews>
  <sheetFormatPr defaultRowHeight="15" x14ac:dyDescent="0.25"/>
  <cols>
    <col min="1" max="1" width="1.85546875" customWidth="1"/>
    <col min="2" max="2" width="2.85546875" bestFit="1" customWidth="1"/>
    <col min="3" max="3" width="28.42578125" customWidth="1"/>
    <col min="4" max="4" width="27.28515625" bestFit="1" customWidth="1"/>
    <col min="5" max="5" width="23.42578125" customWidth="1"/>
    <col min="6" max="6" width="9.5703125" bestFit="1" customWidth="1"/>
    <col min="7" max="7" width="7.42578125" customWidth="1"/>
    <col min="8" max="8" width="8.28515625" customWidth="1"/>
    <col min="9" max="9" width="3.140625" customWidth="1"/>
  </cols>
  <sheetData>
    <row r="1" spans="2:8" ht="9.75" customHeight="1" x14ac:dyDescent="0.25"/>
    <row r="2" spans="2:8" ht="33.75" customHeight="1" x14ac:dyDescent="0.25">
      <c r="B2" s="63" t="s">
        <v>0</v>
      </c>
      <c r="C2" s="63" t="s">
        <v>186</v>
      </c>
      <c r="D2" s="64" t="s">
        <v>187</v>
      </c>
      <c r="E2" s="64" t="s">
        <v>188</v>
      </c>
      <c r="F2" s="68" t="s">
        <v>189</v>
      </c>
      <c r="G2" s="69" t="s">
        <v>175</v>
      </c>
      <c r="H2" s="69" t="s">
        <v>190</v>
      </c>
    </row>
    <row r="3" spans="2:8" ht="30" x14ac:dyDescent="0.25">
      <c r="B3" s="65" t="s">
        <v>10</v>
      </c>
      <c r="C3" s="67" t="s">
        <v>191</v>
      </c>
      <c r="D3" s="66" t="s">
        <v>192</v>
      </c>
      <c r="E3" s="66" t="s">
        <v>193</v>
      </c>
      <c r="F3" s="115" t="s">
        <v>194</v>
      </c>
      <c r="G3" s="116">
        <v>0.05</v>
      </c>
      <c r="H3" s="114">
        <f>IF(LEFT(F3,1)="N",G3,0)</f>
        <v>0.05</v>
      </c>
    </row>
    <row r="4" spans="2:8" ht="36" x14ac:dyDescent="0.25">
      <c r="B4" s="65" t="s">
        <v>22</v>
      </c>
      <c r="C4" s="67" t="s">
        <v>195</v>
      </c>
      <c r="D4" s="66" t="s">
        <v>196</v>
      </c>
      <c r="E4" s="66" t="s">
        <v>197</v>
      </c>
      <c r="F4" s="115" t="s">
        <v>194</v>
      </c>
      <c r="G4" s="116">
        <v>0.05</v>
      </c>
      <c r="H4" s="114">
        <f t="shared" ref="H4:H7" si="0">IF(LEFT(F4,1)="N",G4,0)</f>
        <v>0.05</v>
      </c>
    </row>
    <row r="5" spans="2:8" ht="36" x14ac:dyDescent="0.25">
      <c r="B5" s="65" t="s">
        <v>29</v>
      </c>
      <c r="C5" s="67" t="s">
        <v>198</v>
      </c>
      <c r="D5" s="66" t="s">
        <v>199</v>
      </c>
      <c r="E5" s="66" t="s">
        <v>200</v>
      </c>
      <c r="F5" s="115" t="s">
        <v>194</v>
      </c>
      <c r="G5" s="116">
        <v>0.05</v>
      </c>
      <c r="H5" s="114">
        <f t="shared" si="0"/>
        <v>0.05</v>
      </c>
    </row>
    <row r="6" spans="2:8" ht="36" x14ac:dyDescent="0.25">
      <c r="B6" s="65" t="s">
        <v>34</v>
      </c>
      <c r="C6" s="67" t="s">
        <v>201</v>
      </c>
      <c r="D6" s="66" t="s">
        <v>202</v>
      </c>
      <c r="E6" s="66" t="s">
        <v>203</v>
      </c>
      <c r="F6" s="115" t="s">
        <v>194</v>
      </c>
      <c r="G6" s="116">
        <v>0.05</v>
      </c>
      <c r="H6" s="114">
        <f t="shared" si="0"/>
        <v>0.05</v>
      </c>
    </row>
    <row r="7" spans="2:8" ht="45" x14ac:dyDescent="0.25">
      <c r="B7" s="65" t="s">
        <v>204</v>
      </c>
      <c r="C7" s="67" t="s">
        <v>205</v>
      </c>
      <c r="D7" s="66" t="s">
        <v>206</v>
      </c>
      <c r="E7" s="66" t="s">
        <v>207</v>
      </c>
      <c r="F7" s="115" t="s">
        <v>194</v>
      </c>
      <c r="G7" s="116">
        <v>0.05</v>
      </c>
      <c r="H7" s="114">
        <f t="shared" si="0"/>
        <v>0.05</v>
      </c>
    </row>
    <row r="8" spans="2:8" ht="15.75" thickBot="1" x14ac:dyDescent="0.3">
      <c r="G8" s="7"/>
      <c r="H8" s="117">
        <f>SUM(H3:H7)</f>
        <v>0.25</v>
      </c>
    </row>
    <row r="9" spans="2:8" ht="8.25" customHeight="1" thickTop="1" x14ac:dyDescent="0.25"/>
    <row r="10" spans="2:8" ht="15.75" x14ac:dyDescent="0.25">
      <c r="C10" s="61"/>
    </row>
    <row r="11" spans="2:8" ht="15.75" x14ac:dyDescent="0.25">
      <c r="C11" s="62"/>
    </row>
    <row r="12" spans="2:8" ht="15.75" x14ac:dyDescent="0.25">
      <c r="C12" s="62"/>
    </row>
    <row r="13" spans="2:8" ht="15.75" x14ac:dyDescent="0.25">
      <c r="C13" s="62"/>
    </row>
    <row r="14" spans="2:8" ht="15.75" x14ac:dyDescent="0.25">
      <c r="C14" s="61"/>
    </row>
    <row r="15" spans="2:8" ht="15.75" x14ac:dyDescent="0.25">
      <c r="C15" s="62"/>
    </row>
    <row r="16" spans="2:8" ht="15.75" x14ac:dyDescent="0.25">
      <c r="C16" s="62"/>
    </row>
    <row r="17" spans="3:3" ht="15.75" x14ac:dyDescent="0.25">
      <c r="C17" s="62"/>
    </row>
    <row r="18" spans="3:3" ht="15.75" x14ac:dyDescent="0.25">
      <c r="C18" s="61"/>
    </row>
    <row r="19" spans="3:3" ht="15.75" x14ac:dyDescent="0.25">
      <c r="C19" s="62"/>
    </row>
    <row r="20" spans="3:3" ht="15.75" x14ac:dyDescent="0.25">
      <c r="C20" s="62"/>
    </row>
    <row r="21" spans="3:3" ht="15.75" x14ac:dyDescent="0.25">
      <c r="C21" s="62"/>
    </row>
    <row r="22" spans="3:3" ht="15.75" x14ac:dyDescent="0.25">
      <c r="C22" s="61"/>
    </row>
    <row r="23" spans="3:3" ht="15.75" x14ac:dyDescent="0.25">
      <c r="C23" s="62"/>
    </row>
    <row r="24" spans="3:3" ht="15.75" x14ac:dyDescent="0.25">
      <c r="C24" s="62"/>
    </row>
    <row r="25" spans="3:3" ht="15.75" x14ac:dyDescent="0.25">
      <c r="C25" s="62"/>
    </row>
    <row r="26" spans="3:3" ht="15.75" x14ac:dyDescent="0.25">
      <c r="C26" s="61"/>
    </row>
    <row r="27" spans="3:3" ht="15.75" x14ac:dyDescent="0.25">
      <c r="C27" s="62"/>
    </row>
    <row r="28" spans="3:3" ht="15.75" x14ac:dyDescent="0.25">
      <c r="C28" s="62"/>
    </row>
    <row r="29" spans="3:3" ht="15.75" x14ac:dyDescent="0.25">
      <c r="C29" s="6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A735-4BE7-44EE-808C-BB7CFD042278}">
  <dimension ref="A1:B2"/>
  <sheetViews>
    <sheetView workbookViewId="0">
      <selection activeCell="A3" sqref="A3"/>
    </sheetView>
  </sheetViews>
  <sheetFormatPr defaultRowHeight="15" x14ac:dyDescent="0.25"/>
  <cols>
    <col min="2" max="2" width="49" customWidth="1"/>
  </cols>
  <sheetData>
    <row r="1" spans="1:2" x14ac:dyDescent="0.25">
      <c r="A1" t="s">
        <v>0</v>
      </c>
      <c r="B1" t="s">
        <v>208</v>
      </c>
    </row>
    <row r="2" spans="1:2" x14ac:dyDescent="0.25">
      <c r="A2">
        <v>1</v>
      </c>
      <c r="B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84CF-EACF-4BCB-ACCC-BD8072E68CD6}">
  <dimension ref="B2:J10"/>
  <sheetViews>
    <sheetView showGridLines="0" workbookViewId="0">
      <selection activeCell="E31" sqref="E31"/>
    </sheetView>
  </sheetViews>
  <sheetFormatPr defaultRowHeight="15" x14ac:dyDescent="0.25"/>
  <cols>
    <col min="1" max="1" width="2.42578125" customWidth="1"/>
    <col min="11" max="11" width="2.42578125" customWidth="1"/>
  </cols>
  <sheetData>
    <row r="2" spans="2:10" x14ac:dyDescent="0.25">
      <c r="E2" s="17" t="s">
        <v>209</v>
      </c>
      <c r="F2" s="17" t="s">
        <v>210</v>
      </c>
      <c r="G2" s="17" t="s">
        <v>211</v>
      </c>
      <c r="H2" s="17" t="s">
        <v>212</v>
      </c>
    </row>
    <row r="3" spans="2:10" x14ac:dyDescent="0.25">
      <c r="D3" s="17" t="s">
        <v>213</v>
      </c>
      <c r="E3" s="145" t="s">
        <v>214</v>
      </c>
      <c r="F3" s="146"/>
      <c r="G3" s="146"/>
      <c r="H3" s="147"/>
    </row>
    <row r="4" spans="2:10" x14ac:dyDescent="0.25">
      <c r="D4" s="17" t="s">
        <v>215</v>
      </c>
      <c r="E4" s="148"/>
      <c r="F4" s="149"/>
      <c r="G4" s="149"/>
      <c r="H4" s="150"/>
    </row>
    <row r="5" spans="2:10" x14ac:dyDescent="0.25">
      <c r="D5" s="17" t="s">
        <v>216</v>
      </c>
      <c r="E5" s="148"/>
      <c r="F5" s="149"/>
      <c r="G5" s="149"/>
      <c r="H5" s="150"/>
    </row>
    <row r="6" spans="2:10" x14ac:dyDescent="0.25">
      <c r="D6" s="17" t="s">
        <v>217</v>
      </c>
      <c r="E6" s="151"/>
      <c r="F6" s="152"/>
      <c r="G6" s="152"/>
      <c r="H6" s="153"/>
    </row>
    <row r="7" spans="2:10" ht="36" customHeight="1" x14ac:dyDescent="0.25">
      <c r="F7" s="18" t="s">
        <v>218</v>
      </c>
    </row>
    <row r="8" spans="2:10" x14ac:dyDescent="0.25">
      <c r="C8" s="17" t="s">
        <v>209</v>
      </c>
      <c r="D8" s="17" t="s">
        <v>210</v>
      </c>
      <c r="E8" s="17" t="s">
        <v>211</v>
      </c>
      <c r="F8" s="17" t="s">
        <v>212</v>
      </c>
      <c r="G8" s="17" t="s">
        <v>219</v>
      </c>
      <c r="H8" s="17" t="s">
        <v>220</v>
      </c>
      <c r="I8" s="17" t="s">
        <v>221</v>
      </c>
      <c r="J8" s="17" t="s">
        <v>222</v>
      </c>
    </row>
    <row r="9" spans="2:10" x14ac:dyDescent="0.25">
      <c r="B9" s="17" t="s">
        <v>213</v>
      </c>
      <c r="C9" s="143" t="s">
        <v>223</v>
      </c>
      <c r="D9" s="144"/>
      <c r="E9" s="144"/>
      <c r="F9" s="144"/>
      <c r="G9" s="144"/>
      <c r="H9" s="144"/>
      <c r="I9" s="144"/>
      <c r="J9" s="144"/>
    </row>
    <row r="10" spans="2:10" x14ac:dyDescent="0.25">
      <c r="B10" s="17" t="s">
        <v>215</v>
      </c>
      <c r="C10" s="144"/>
      <c r="D10" s="144"/>
      <c r="E10" s="144"/>
      <c r="F10" s="144"/>
      <c r="G10" s="144"/>
      <c r="H10" s="144"/>
      <c r="I10" s="144"/>
      <c r="J10" s="144"/>
    </row>
  </sheetData>
  <mergeCells count="2">
    <mergeCell ref="C9:J10"/>
    <mergeCell ref="E3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90E8-23D9-43E9-B443-3BB6CF607EB4}">
  <sheetPr>
    <outlinePr summaryBelow="0"/>
  </sheetPr>
  <dimension ref="A1:J22"/>
  <sheetViews>
    <sheetView showGridLines="0" workbookViewId="0">
      <selection activeCell="F27" sqref="F27"/>
    </sheetView>
  </sheetViews>
  <sheetFormatPr defaultRowHeight="15" outlineLevelRow="1" x14ac:dyDescent="0.25"/>
  <cols>
    <col min="1" max="1" width="4.85546875" bestFit="1" customWidth="1"/>
    <col min="2" max="2" width="23.140625" customWidth="1"/>
    <col min="3" max="3" width="13" customWidth="1"/>
    <col min="4" max="4" width="16.28515625" customWidth="1"/>
    <col min="5" max="5" width="12.42578125" customWidth="1"/>
    <col min="6" max="6" width="13" customWidth="1"/>
    <col min="7" max="7" width="10.5703125" bestFit="1" customWidth="1"/>
    <col min="8" max="9" width="13.140625" customWidth="1"/>
    <col min="10" max="10" width="12.5703125" bestFit="1" customWidth="1"/>
  </cols>
  <sheetData>
    <row r="1" spans="1:10" ht="32.25" customHeight="1" x14ac:dyDescent="0.25">
      <c r="A1" s="63" t="s">
        <v>0</v>
      </c>
      <c r="B1" s="63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3" t="s">
        <v>9</v>
      </c>
    </row>
    <row r="2" spans="1:10" x14ac:dyDescent="0.25">
      <c r="A2" s="77" t="s">
        <v>10</v>
      </c>
      <c r="B2" s="79" t="s">
        <v>11</v>
      </c>
      <c r="C2" s="79"/>
      <c r="D2" s="17"/>
      <c r="E2" s="17"/>
      <c r="F2" s="118"/>
      <c r="G2" s="118"/>
      <c r="H2" s="118"/>
      <c r="I2" s="118"/>
    </row>
    <row r="3" spans="1:10" outlineLevel="1" x14ac:dyDescent="0.25">
      <c r="A3" s="119" t="s">
        <v>12</v>
      </c>
      <c r="B3" s="120" t="s">
        <v>13</v>
      </c>
      <c r="C3" s="123">
        <v>5</v>
      </c>
      <c r="D3" s="123">
        <v>5</v>
      </c>
      <c r="E3" s="123">
        <v>3</v>
      </c>
      <c r="F3" s="118"/>
      <c r="G3" s="118"/>
      <c r="H3" s="118"/>
      <c r="I3" s="118"/>
    </row>
    <row r="4" spans="1:10" outlineLevel="1" x14ac:dyDescent="0.25">
      <c r="A4" s="119" t="s">
        <v>14</v>
      </c>
      <c r="B4" s="120" t="s">
        <v>15</v>
      </c>
      <c r="C4" s="121"/>
      <c r="D4" s="121"/>
      <c r="E4" s="121"/>
      <c r="F4" s="125">
        <v>1000</v>
      </c>
      <c r="G4" s="118">
        <v>0</v>
      </c>
      <c r="H4" s="118">
        <v>0</v>
      </c>
      <c r="I4" s="118">
        <v>1000</v>
      </c>
    </row>
    <row r="5" spans="1:10" outlineLevel="1" x14ac:dyDescent="0.25">
      <c r="A5" s="119" t="s">
        <v>16</v>
      </c>
      <c r="B5" s="120" t="s">
        <v>17</v>
      </c>
      <c r="C5" s="123">
        <v>10</v>
      </c>
      <c r="D5" s="121"/>
      <c r="E5" s="121"/>
      <c r="F5" s="118"/>
      <c r="G5" s="118"/>
      <c r="H5" s="118"/>
      <c r="I5" s="118"/>
    </row>
    <row r="6" spans="1:10" outlineLevel="1" x14ac:dyDescent="0.25">
      <c r="A6" s="119" t="s">
        <v>18</v>
      </c>
      <c r="B6" s="120" t="s">
        <v>19</v>
      </c>
      <c r="C6" s="121"/>
      <c r="D6" s="123">
        <v>10</v>
      </c>
      <c r="E6" s="121"/>
      <c r="F6" s="125">
        <v>10000</v>
      </c>
      <c r="G6" s="125">
        <v>1000</v>
      </c>
      <c r="H6" s="125">
        <v>1000</v>
      </c>
      <c r="I6" s="125">
        <v>10000</v>
      </c>
    </row>
    <row r="7" spans="1:10" outlineLevel="1" x14ac:dyDescent="0.25">
      <c r="A7" s="119" t="s">
        <v>20</v>
      </c>
      <c r="B7" s="120" t="s">
        <v>21</v>
      </c>
      <c r="C7" s="121"/>
      <c r="D7" s="123">
        <v>5</v>
      </c>
      <c r="E7" s="121"/>
      <c r="F7" s="118"/>
      <c r="G7" s="118"/>
      <c r="H7" s="118"/>
      <c r="I7" s="118"/>
    </row>
    <row r="8" spans="1:10" x14ac:dyDescent="0.25">
      <c r="A8" s="77" t="s">
        <v>22</v>
      </c>
      <c r="B8" s="79" t="s">
        <v>23</v>
      </c>
      <c r="C8" s="121"/>
      <c r="D8" s="121"/>
      <c r="E8" s="121"/>
      <c r="F8" s="118"/>
      <c r="G8" s="118"/>
      <c r="H8" s="118"/>
      <c r="I8" s="118"/>
    </row>
    <row r="9" spans="1:10" outlineLevel="1" x14ac:dyDescent="0.25">
      <c r="A9" s="119" t="s">
        <v>24</v>
      </c>
      <c r="B9" s="120" t="s">
        <v>13</v>
      </c>
      <c r="C9" s="123">
        <v>5</v>
      </c>
      <c r="D9" s="121"/>
      <c r="E9" s="121"/>
      <c r="F9" s="118"/>
      <c r="G9" s="118"/>
      <c r="H9" s="118"/>
      <c r="I9" s="118"/>
    </row>
    <row r="10" spans="1:10" outlineLevel="1" x14ac:dyDescent="0.25">
      <c r="A10" s="119" t="s">
        <v>25</v>
      </c>
      <c r="B10" s="120" t="s">
        <v>15</v>
      </c>
      <c r="C10" s="121"/>
      <c r="D10" s="121"/>
      <c r="E10" s="121"/>
      <c r="F10" s="125">
        <v>50000</v>
      </c>
      <c r="G10" s="118">
        <v>0</v>
      </c>
      <c r="H10" s="118">
        <v>0</v>
      </c>
      <c r="I10" s="125">
        <v>50000</v>
      </c>
    </row>
    <row r="11" spans="1:10" outlineLevel="1" x14ac:dyDescent="0.25">
      <c r="A11" s="119" t="s">
        <v>26</v>
      </c>
      <c r="B11" s="120" t="s">
        <v>27</v>
      </c>
      <c r="C11" s="121"/>
      <c r="D11" s="123">
        <v>10</v>
      </c>
      <c r="E11" s="121"/>
      <c r="F11" s="118"/>
      <c r="G11" s="118"/>
      <c r="H11" s="118"/>
      <c r="I11" s="118"/>
    </row>
    <row r="12" spans="1:10" outlineLevel="1" x14ac:dyDescent="0.25">
      <c r="A12" s="119" t="s">
        <v>28</v>
      </c>
      <c r="B12" s="120" t="s">
        <v>21</v>
      </c>
      <c r="C12" s="121"/>
      <c r="D12" s="123">
        <v>5</v>
      </c>
      <c r="E12" s="121"/>
      <c r="F12" s="118"/>
      <c r="G12" s="118"/>
      <c r="H12" s="118"/>
      <c r="I12" s="118"/>
    </row>
    <row r="13" spans="1:10" x14ac:dyDescent="0.25">
      <c r="A13" s="77" t="s">
        <v>29</v>
      </c>
      <c r="B13" s="79" t="s">
        <v>30</v>
      </c>
      <c r="C13" s="121"/>
      <c r="D13" s="121"/>
      <c r="E13" s="121"/>
      <c r="F13" s="118"/>
      <c r="G13" s="118"/>
      <c r="H13" s="118"/>
      <c r="I13" s="118"/>
    </row>
    <row r="14" spans="1:10" outlineLevel="1" x14ac:dyDescent="0.25">
      <c r="A14" s="119" t="s">
        <v>31</v>
      </c>
      <c r="B14" s="120" t="s">
        <v>13</v>
      </c>
      <c r="C14" s="124">
        <v>0</v>
      </c>
      <c r="D14" s="122"/>
      <c r="E14" s="121"/>
      <c r="F14" s="118"/>
      <c r="G14" s="118"/>
      <c r="H14" s="118"/>
      <c r="I14" s="118"/>
    </row>
    <row r="15" spans="1:10" outlineLevel="1" x14ac:dyDescent="0.25">
      <c r="A15" s="119" t="s">
        <v>32</v>
      </c>
      <c r="B15" s="120" t="s">
        <v>15</v>
      </c>
      <c r="C15" s="121"/>
      <c r="D15" s="121"/>
      <c r="E15" s="121"/>
      <c r="F15" s="118">
        <v>0</v>
      </c>
      <c r="G15" s="118">
        <v>0</v>
      </c>
      <c r="H15" s="118">
        <v>0</v>
      </c>
      <c r="I15" s="118">
        <v>0</v>
      </c>
    </row>
    <row r="16" spans="1:10" outlineLevel="1" x14ac:dyDescent="0.25">
      <c r="A16" s="119" t="s">
        <v>33</v>
      </c>
      <c r="B16" s="120" t="s">
        <v>21</v>
      </c>
      <c r="C16" s="121"/>
      <c r="D16" s="121"/>
      <c r="E16" s="121"/>
      <c r="F16" s="118"/>
      <c r="G16" s="118"/>
      <c r="H16" s="118"/>
      <c r="I16" s="118"/>
    </row>
    <row r="17" spans="1:10" x14ac:dyDescent="0.25">
      <c r="A17" s="77" t="s">
        <v>34</v>
      </c>
      <c r="B17" s="79" t="s">
        <v>35</v>
      </c>
      <c r="C17" s="121"/>
      <c r="D17" s="121"/>
      <c r="E17" s="121"/>
      <c r="F17" s="118"/>
      <c r="G17" s="118"/>
      <c r="H17" s="118"/>
      <c r="I17" s="118"/>
    </row>
    <row r="18" spans="1:10" outlineLevel="1" x14ac:dyDescent="0.25">
      <c r="A18" s="119" t="s">
        <v>36</v>
      </c>
      <c r="B18" s="120" t="s">
        <v>13</v>
      </c>
      <c r="C18" s="123">
        <v>5</v>
      </c>
      <c r="D18" s="123">
        <v>5</v>
      </c>
      <c r="E18" s="121"/>
      <c r="F18" s="118">
        <v>0</v>
      </c>
      <c r="G18" s="118">
        <v>0</v>
      </c>
      <c r="H18" s="118">
        <v>0</v>
      </c>
      <c r="I18" s="118">
        <v>0</v>
      </c>
    </row>
    <row r="19" spans="1:10" x14ac:dyDescent="0.25">
      <c r="C19" s="126">
        <f>SUM(C2:C18)</f>
        <v>25</v>
      </c>
      <c r="D19" s="126">
        <f>SUM(D2:D18)</f>
        <v>40</v>
      </c>
      <c r="E19" s="126">
        <f>SUM(E2:E18)</f>
        <v>3</v>
      </c>
      <c r="F19" s="127">
        <f t="shared" ref="F19:I19" si="0">SUM(F2:F18)</f>
        <v>61000</v>
      </c>
      <c r="G19" s="127">
        <f t="shared" si="0"/>
        <v>1000</v>
      </c>
      <c r="H19" s="127">
        <f t="shared" si="0"/>
        <v>1000</v>
      </c>
      <c r="I19" s="127">
        <f t="shared" si="0"/>
        <v>61000</v>
      </c>
    </row>
    <row r="20" spans="1:10" x14ac:dyDescent="0.25">
      <c r="B20" s="1" t="s">
        <v>37</v>
      </c>
      <c r="C20" s="127">
        <f>VLOOKUP("Dev", rates,2,FALSE)</f>
        <v>150</v>
      </c>
      <c r="D20" s="127">
        <f>VLOOKUP("Dev", rates,2,FALSE)</f>
        <v>150</v>
      </c>
      <c r="E20" s="127">
        <f>VLOOKUP("User", rates,2,FALSE)</f>
        <v>180</v>
      </c>
      <c r="F20" s="128"/>
      <c r="G20" s="128"/>
      <c r="H20" s="128"/>
      <c r="I20" s="128"/>
    </row>
    <row r="21" spans="1:10" ht="15.75" thickBot="1" x14ac:dyDescent="0.3">
      <c r="B21" s="1" t="s">
        <v>9</v>
      </c>
      <c r="C21" s="127">
        <f>C20*C19*hrs_per_day</f>
        <v>30000</v>
      </c>
      <c r="D21" s="127">
        <f>D20*D19*hrs_per_day</f>
        <v>48000</v>
      </c>
      <c r="E21" s="127">
        <f>E20*E19*hrs_per_day</f>
        <v>4320</v>
      </c>
      <c r="F21" s="129">
        <f>F19</f>
        <v>61000</v>
      </c>
      <c r="G21" s="129">
        <f>G19</f>
        <v>1000</v>
      </c>
      <c r="H21" s="129">
        <f>H19</f>
        <v>1000</v>
      </c>
      <c r="I21" s="129">
        <f>I19</f>
        <v>61000</v>
      </c>
      <c r="J21" s="6">
        <f>SUM(C21:I21)</f>
        <v>206320</v>
      </c>
    </row>
    <row r="22" spans="1:10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B469-2881-4293-AE64-24365FC01AE0}">
  <dimension ref="A1:H6"/>
  <sheetViews>
    <sheetView showGridLines="0" workbookViewId="0">
      <selection activeCell="K7" sqref="K7"/>
    </sheetView>
  </sheetViews>
  <sheetFormatPr defaultRowHeight="15" x14ac:dyDescent="0.25"/>
  <cols>
    <col min="1" max="1" width="20.7109375" bestFit="1" customWidth="1"/>
    <col min="2" max="2" width="7.28515625" customWidth="1"/>
    <col min="3" max="3" width="7.85546875" customWidth="1"/>
    <col min="4" max="4" width="7.7109375" customWidth="1"/>
    <col min="5" max="5" width="9.28515625" bestFit="1" customWidth="1"/>
    <col min="6" max="6" width="9.7109375" bestFit="1" customWidth="1"/>
    <col min="7" max="7" width="7.140625" bestFit="1" customWidth="1"/>
    <col min="8" max="8" width="7.42578125" bestFit="1" customWidth="1"/>
  </cols>
  <sheetData>
    <row r="1" spans="1:8" ht="15.75" thickBot="1" x14ac:dyDescent="0.3">
      <c r="B1" s="138" t="s">
        <v>38</v>
      </c>
      <c r="C1" s="139"/>
      <c r="D1" s="139"/>
      <c r="E1" s="140" t="s">
        <v>39</v>
      </c>
      <c r="F1" s="139"/>
      <c r="G1" s="139"/>
      <c r="H1" s="141"/>
    </row>
    <row r="2" spans="1:8" ht="15.75" thickBot="1" x14ac:dyDescent="0.3">
      <c r="A2" s="24" t="s">
        <v>40</v>
      </c>
      <c r="B2" s="25" t="s">
        <v>41</v>
      </c>
      <c r="C2" s="25" t="s">
        <v>42</v>
      </c>
      <c r="D2" s="26" t="s">
        <v>43</v>
      </c>
      <c r="E2" s="27" t="s">
        <v>44</v>
      </c>
      <c r="F2" s="25" t="s">
        <v>45</v>
      </c>
      <c r="G2" s="25" t="s">
        <v>46</v>
      </c>
      <c r="H2" s="26" t="s">
        <v>47</v>
      </c>
    </row>
    <row r="3" spans="1:8" x14ac:dyDescent="0.25">
      <c r="A3" s="23" t="s">
        <v>30</v>
      </c>
      <c r="B3" s="87">
        <f>SUMIF('Doneness Steps'!$A$2:$A$15,$A3,'Doneness Steps'!C$2:C$15)</f>
        <v>2.125</v>
      </c>
      <c r="C3" s="87">
        <f>SUMIF('Doneness Steps'!$A$2:$A$15,$A3,'Doneness Steps'!D$2:D$15)</f>
        <v>4.25</v>
      </c>
      <c r="D3" s="88">
        <f>SUMIF('Doneness Steps'!$A$2:$A$15,$A3,'Doneness Steps'!E$2:E$15)</f>
        <v>8.5</v>
      </c>
      <c r="E3" s="93">
        <v>0.1</v>
      </c>
      <c r="F3" s="94">
        <v>0.25</v>
      </c>
      <c r="G3" s="94">
        <v>1</v>
      </c>
      <c r="H3" s="95">
        <v>0.35</v>
      </c>
    </row>
    <row r="4" spans="1:8" x14ac:dyDescent="0.25">
      <c r="A4" s="21" t="s">
        <v>35</v>
      </c>
      <c r="B4" s="89">
        <f>SUMIF('Doneness Steps'!$A$2:$A$15,$A4,'Doneness Steps'!C$2:C$15)</f>
        <v>1.125</v>
      </c>
      <c r="C4" s="89">
        <f>SUMIF('Doneness Steps'!$A$2:$A$15,$A4,'Doneness Steps'!D$2:D$15)</f>
        <v>2.25</v>
      </c>
      <c r="D4" s="90">
        <f>SUMIF('Doneness Steps'!$A$2:$A$15,$A4,'Doneness Steps'!E$2:E$15)</f>
        <v>4.5</v>
      </c>
      <c r="E4" s="96">
        <v>0.1</v>
      </c>
      <c r="F4" s="97">
        <v>0.1</v>
      </c>
      <c r="G4" s="97">
        <v>1</v>
      </c>
      <c r="H4" s="98">
        <v>0.1</v>
      </c>
    </row>
    <row r="5" spans="1:8" x14ac:dyDescent="0.25">
      <c r="A5" s="21" t="s">
        <v>23</v>
      </c>
      <c r="B5" s="89">
        <f>SUMIF('Doneness Steps'!$A$2:$A$15,$A5,'Doneness Steps'!C$2:C$15)</f>
        <v>1.25</v>
      </c>
      <c r="C5" s="89">
        <f>SUMIF('Doneness Steps'!$A$2:$A$15,$A5,'Doneness Steps'!D$2:D$15)</f>
        <v>2.5</v>
      </c>
      <c r="D5" s="90">
        <f>SUMIF('Doneness Steps'!$A$2:$A$15,$A5,'Doneness Steps'!E$2:E$15)</f>
        <v>5</v>
      </c>
      <c r="E5" s="96">
        <v>0.1</v>
      </c>
      <c r="F5" s="97">
        <v>0.1</v>
      </c>
      <c r="G5" s="97">
        <v>1</v>
      </c>
      <c r="H5" s="98">
        <v>0.1</v>
      </c>
    </row>
    <row r="6" spans="1:8" ht="15.75" thickBot="1" x14ac:dyDescent="0.3">
      <c r="A6" s="22" t="s">
        <v>11</v>
      </c>
      <c r="B6" s="91">
        <f>SUMIF('Doneness Steps'!$A$2:$A$15,$A6,'Doneness Steps'!C$2:C$15)</f>
        <v>1</v>
      </c>
      <c r="C6" s="91">
        <f>SUMIF('Doneness Steps'!$A$2:$A$15,$A6,'Doneness Steps'!D$2:D$15)</f>
        <v>2</v>
      </c>
      <c r="D6" s="92">
        <f>SUMIF('Doneness Steps'!$A$2:$A$15,$A6,'Doneness Steps'!E$2:E$15)</f>
        <v>4</v>
      </c>
      <c r="E6" s="99">
        <v>0.25</v>
      </c>
      <c r="F6" s="100">
        <v>0.1</v>
      </c>
      <c r="G6" s="100">
        <v>1</v>
      </c>
      <c r="H6" s="101">
        <v>0.35</v>
      </c>
    </row>
  </sheetData>
  <mergeCells count="2">
    <mergeCell ref="B1:D1"/>
    <mergeCell ref="E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ECB9-CB1C-430A-AF33-6F04969EDCB0}">
  <sheetPr>
    <outlinePr summaryBelow="0"/>
  </sheetPr>
  <dimension ref="A1:G17"/>
  <sheetViews>
    <sheetView showGridLines="0" workbookViewId="0">
      <selection activeCell="H12" sqref="H12"/>
    </sheetView>
  </sheetViews>
  <sheetFormatPr defaultRowHeight="15" x14ac:dyDescent="0.25"/>
  <cols>
    <col min="1" max="1" width="25.140625" bestFit="1" customWidth="1"/>
    <col min="2" max="2" width="72.5703125" bestFit="1" customWidth="1"/>
    <col min="3" max="3" width="7.28515625" bestFit="1" customWidth="1"/>
    <col min="6" max="6" width="1.140625" customWidth="1"/>
  </cols>
  <sheetData>
    <row r="1" spans="1:7" ht="15.75" thickBot="1" x14ac:dyDescent="0.3">
      <c r="A1" s="14" t="s">
        <v>40</v>
      </c>
      <c r="B1" s="15" t="s">
        <v>140</v>
      </c>
      <c r="C1" s="15" t="s">
        <v>41</v>
      </c>
      <c r="D1" s="15" t="s">
        <v>42</v>
      </c>
      <c r="E1" s="16" t="s">
        <v>43</v>
      </c>
      <c r="F1" s="2"/>
      <c r="G1" s="2"/>
    </row>
    <row r="2" spans="1:7" ht="15.75" x14ac:dyDescent="0.25">
      <c r="A2" s="9" t="s">
        <v>11</v>
      </c>
      <c r="B2" s="10" t="s">
        <v>141</v>
      </c>
      <c r="C2" s="102">
        <f>0.5*D2</f>
        <v>0.375</v>
      </c>
      <c r="D2" s="102">
        <v>0.75</v>
      </c>
      <c r="E2" s="103">
        <f>2*D2</f>
        <v>1.5</v>
      </c>
    </row>
    <row r="3" spans="1:7" ht="15.75" x14ac:dyDescent="0.25">
      <c r="A3" s="11" t="s">
        <v>11</v>
      </c>
      <c r="B3" s="8" t="s">
        <v>142</v>
      </c>
      <c r="C3" s="104">
        <f t="shared" ref="C3:C15" si="0">0.5*D3</f>
        <v>0.5</v>
      </c>
      <c r="D3" s="104">
        <v>1</v>
      </c>
      <c r="E3" s="105">
        <f t="shared" ref="E3:E15" si="1">2*D3</f>
        <v>2</v>
      </c>
    </row>
    <row r="4" spans="1:7" ht="16.5" thickBot="1" x14ac:dyDescent="0.3">
      <c r="A4" s="12" t="s">
        <v>11</v>
      </c>
      <c r="B4" s="13" t="s">
        <v>143</v>
      </c>
      <c r="C4" s="106">
        <f t="shared" si="0"/>
        <v>0.125</v>
      </c>
      <c r="D4" s="106">
        <v>0.25</v>
      </c>
      <c r="E4" s="107">
        <f t="shared" si="1"/>
        <v>0.5</v>
      </c>
    </row>
    <row r="5" spans="1:7" ht="15.75" x14ac:dyDescent="0.25">
      <c r="A5" s="9" t="s">
        <v>23</v>
      </c>
      <c r="B5" s="10" t="s">
        <v>144</v>
      </c>
      <c r="C5" s="102">
        <f t="shared" si="0"/>
        <v>0.5</v>
      </c>
      <c r="D5" s="102">
        <v>1</v>
      </c>
      <c r="E5" s="103">
        <f t="shared" si="1"/>
        <v>2</v>
      </c>
    </row>
    <row r="6" spans="1:7" ht="15.75" x14ac:dyDescent="0.25">
      <c r="A6" s="11" t="s">
        <v>23</v>
      </c>
      <c r="B6" s="8" t="s">
        <v>145</v>
      </c>
      <c r="C6" s="104">
        <f t="shared" si="0"/>
        <v>0.5</v>
      </c>
      <c r="D6" s="104">
        <v>1</v>
      </c>
      <c r="E6" s="105">
        <f t="shared" si="1"/>
        <v>2</v>
      </c>
    </row>
    <row r="7" spans="1:7" ht="16.5" thickBot="1" x14ac:dyDescent="0.3">
      <c r="A7" s="12" t="s">
        <v>23</v>
      </c>
      <c r="B7" s="13" t="s">
        <v>146</v>
      </c>
      <c r="C7" s="106">
        <f t="shared" si="0"/>
        <v>0.25</v>
      </c>
      <c r="D7" s="106">
        <v>0.5</v>
      </c>
      <c r="E7" s="107">
        <f t="shared" si="1"/>
        <v>1</v>
      </c>
    </row>
    <row r="8" spans="1:7" ht="15.75" x14ac:dyDescent="0.25">
      <c r="A8" s="9" t="s">
        <v>30</v>
      </c>
      <c r="B8" s="10" t="s">
        <v>147</v>
      </c>
      <c r="C8" s="102">
        <f t="shared" si="0"/>
        <v>0.25</v>
      </c>
      <c r="D8" s="102">
        <v>0.5</v>
      </c>
      <c r="E8" s="103">
        <f t="shared" si="1"/>
        <v>1</v>
      </c>
    </row>
    <row r="9" spans="1:7" ht="15.75" x14ac:dyDescent="0.25">
      <c r="A9" s="11" t="s">
        <v>30</v>
      </c>
      <c r="B9" s="8" t="s">
        <v>148</v>
      </c>
      <c r="C9" s="104">
        <f t="shared" si="0"/>
        <v>0.125</v>
      </c>
      <c r="D9" s="104">
        <v>0.25</v>
      </c>
      <c r="E9" s="105">
        <f t="shared" si="1"/>
        <v>0.5</v>
      </c>
    </row>
    <row r="10" spans="1:7" ht="15.75" x14ac:dyDescent="0.25">
      <c r="A10" s="11" t="s">
        <v>30</v>
      </c>
      <c r="B10" s="8" t="s">
        <v>149</v>
      </c>
      <c r="C10" s="104">
        <f t="shared" si="0"/>
        <v>0.5</v>
      </c>
      <c r="D10" s="104">
        <v>1</v>
      </c>
      <c r="E10" s="105">
        <f t="shared" si="1"/>
        <v>2</v>
      </c>
    </row>
    <row r="11" spans="1:7" ht="15.75" x14ac:dyDescent="0.25">
      <c r="A11" s="11" t="s">
        <v>30</v>
      </c>
      <c r="B11" s="8" t="s">
        <v>150</v>
      </c>
      <c r="C11" s="104">
        <f t="shared" si="0"/>
        <v>0.625</v>
      </c>
      <c r="D11" s="104">
        <v>1.25</v>
      </c>
      <c r="E11" s="105">
        <f t="shared" si="1"/>
        <v>2.5</v>
      </c>
    </row>
    <row r="12" spans="1:7" ht="16.5" thickBot="1" x14ac:dyDescent="0.3">
      <c r="A12" s="12" t="s">
        <v>30</v>
      </c>
      <c r="B12" s="13" t="s">
        <v>151</v>
      </c>
      <c r="C12" s="106">
        <f t="shared" si="0"/>
        <v>0.625</v>
      </c>
      <c r="D12" s="106">
        <v>1.25</v>
      </c>
      <c r="E12" s="107">
        <f t="shared" si="1"/>
        <v>2.5</v>
      </c>
    </row>
    <row r="13" spans="1:7" ht="15.75" x14ac:dyDescent="0.25">
      <c r="A13" s="9" t="s">
        <v>35</v>
      </c>
      <c r="B13" s="10" t="s">
        <v>152</v>
      </c>
      <c r="C13" s="102">
        <f t="shared" si="0"/>
        <v>0.5</v>
      </c>
      <c r="D13" s="102">
        <v>1</v>
      </c>
      <c r="E13" s="103">
        <f t="shared" si="1"/>
        <v>2</v>
      </c>
    </row>
    <row r="14" spans="1:7" ht="15.75" x14ac:dyDescent="0.25">
      <c r="A14" s="11" t="s">
        <v>35</v>
      </c>
      <c r="B14" s="8" t="s">
        <v>153</v>
      </c>
      <c r="C14" s="104">
        <f t="shared" si="0"/>
        <v>0.5</v>
      </c>
      <c r="D14" s="104">
        <v>1</v>
      </c>
      <c r="E14" s="105">
        <f t="shared" si="1"/>
        <v>2</v>
      </c>
    </row>
    <row r="15" spans="1:7" ht="16.5" thickBot="1" x14ac:dyDescent="0.3">
      <c r="A15" s="12" t="s">
        <v>35</v>
      </c>
      <c r="B15" s="13" t="s">
        <v>154</v>
      </c>
      <c r="C15" s="106">
        <f t="shared" si="0"/>
        <v>0.125</v>
      </c>
      <c r="D15" s="106">
        <v>0.25</v>
      </c>
      <c r="E15" s="107">
        <f t="shared" si="1"/>
        <v>0.5</v>
      </c>
    </row>
    <row r="16" spans="1:7" ht="7.5" customHeight="1" x14ac:dyDescent="0.25"/>
    <row r="17" spans="3:5" x14ac:dyDescent="0.25">
      <c r="C17" s="19"/>
      <c r="D17" s="19"/>
      <c r="E17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E9458-07B2-43C9-ABBF-8D793C9B52EE}">
  <sheetPr>
    <outlinePr summaryBelow="0"/>
  </sheetPr>
  <dimension ref="A1:M85"/>
  <sheetViews>
    <sheetView showGridLines="0" topLeftCell="A62" workbookViewId="0">
      <selection activeCell="I82" sqref="I82:M85"/>
    </sheetView>
  </sheetViews>
  <sheetFormatPr defaultRowHeight="15" outlineLevelRow="2" x14ac:dyDescent="0.25"/>
  <cols>
    <col min="2" max="2" width="8" bestFit="1" customWidth="1"/>
    <col min="3" max="3" width="22.140625" bestFit="1" customWidth="1"/>
    <col min="4" max="4" width="15" bestFit="1" customWidth="1"/>
    <col min="5" max="5" width="20.7109375" bestFit="1" customWidth="1"/>
    <col min="6" max="6" width="13.42578125" bestFit="1" customWidth="1"/>
    <col min="7" max="7" width="12" bestFit="1" customWidth="1"/>
    <col min="8" max="8" width="11" bestFit="1" customWidth="1"/>
    <col min="9" max="9" width="8.7109375" style="19" bestFit="1" customWidth="1"/>
    <col min="10" max="12" width="9.140625" customWidth="1"/>
  </cols>
  <sheetData>
    <row r="1" spans="1:13" x14ac:dyDescent="0.25">
      <c r="A1" s="56" t="s">
        <v>0</v>
      </c>
      <c r="B1" s="56" t="s">
        <v>48</v>
      </c>
      <c r="C1" s="56" t="s">
        <v>1</v>
      </c>
      <c r="D1" s="56" t="s">
        <v>49</v>
      </c>
      <c r="E1" s="56" t="s">
        <v>40</v>
      </c>
      <c r="F1" s="56" t="s">
        <v>50</v>
      </c>
      <c r="G1" s="56" t="s">
        <v>51</v>
      </c>
      <c r="H1" s="56" t="s">
        <v>52</v>
      </c>
      <c r="I1" s="76" t="s">
        <v>53</v>
      </c>
      <c r="J1" s="63" t="s">
        <v>54</v>
      </c>
      <c r="K1" s="63" t="s">
        <v>55</v>
      </c>
      <c r="L1" s="63" t="s">
        <v>56</v>
      </c>
      <c r="M1" s="63" t="s">
        <v>226</v>
      </c>
    </row>
    <row r="2" spans="1:13" x14ac:dyDescent="0.25">
      <c r="A2" s="77" t="s">
        <v>10</v>
      </c>
      <c r="B2" s="78">
        <v>1</v>
      </c>
      <c r="C2" s="79" t="s">
        <v>57</v>
      </c>
      <c r="D2" s="17"/>
      <c r="E2" s="17"/>
      <c r="F2" s="17"/>
      <c r="G2" s="17" t="str">
        <f>IF(B2=3,C2,"")</f>
        <v/>
      </c>
      <c r="H2" s="17" t="s">
        <v>58</v>
      </c>
      <c r="I2" s="20"/>
      <c r="J2" s="17"/>
      <c r="K2" s="17"/>
      <c r="L2" s="17"/>
      <c r="M2" s="17"/>
    </row>
    <row r="3" spans="1:13" outlineLevel="1" x14ac:dyDescent="0.25">
      <c r="A3" s="80" t="s">
        <v>12</v>
      </c>
      <c r="B3" s="78">
        <v>2</v>
      </c>
      <c r="C3" s="81" t="s">
        <v>11</v>
      </c>
      <c r="D3" s="17" t="s">
        <v>57</v>
      </c>
      <c r="E3" s="17"/>
      <c r="F3" s="17"/>
      <c r="G3" s="17" t="str">
        <f t="shared" ref="G3:G66" si="0">IF(B3=3,C3,"")</f>
        <v/>
      </c>
      <c r="H3" s="17" t="s">
        <v>58</v>
      </c>
      <c r="I3" s="20"/>
      <c r="J3" s="17"/>
      <c r="K3" s="17"/>
      <c r="L3" s="17"/>
      <c r="M3" s="17"/>
    </row>
    <row r="4" spans="1:13" outlineLevel="2" x14ac:dyDescent="0.25">
      <c r="A4" s="82" t="s">
        <v>59</v>
      </c>
      <c r="B4" s="78">
        <v>3</v>
      </c>
      <c r="C4" s="83" t="s">
        <v>44</v>
      </c>
      <c r="D4" s="17" t="s">
        <v>57</v>
      </c>
      <c r="E4" s="17" t="s">
        <v>11</v>
      </c>
      <c r="F4" s="17" t="s">
        <v>43</v>
      </c>
      <c r="G4" s="17" t="str">
        <f t="shared" si="0"/>
        <v>01-Rqmts</v>
      </c>
      <c r="H4" s="17" t="s">
        <v>58</v>
      </c>
      <c r="I4" s="108">
        <f>(VLOOKUP(E4,metrics,MATCH(F4,complexity)+1))*(VLOOKUP(E4,metrics,MATCH(G4,lifecycle)+4,FALSE))</f>
        <v>1</v>
      </c>
      <c r="J4" s="108">
        <f t="shared" ref="J4:L7" si="1">(VLOOKUP(J$1,role_allocation,MATCH($G4,lifecycle,FALSE)+1,FALSE))*$I4</f>
        <v>1</v>
      </c>
      <c r="K4" s="108">
        <f t="shared" si="1"/>
        <v>0.25</v>
      </c>
      <c r="L4" s="108">
        <f t="shared" si="1"/>
        <v>1</v>
      </c>
      <c r="M4" s="108">
        <f>SUM(J4:L4)</f>
        <v>2.25</v>
      </c>
    </row>
    <row r="5" spans="1:13" outlineLevel="2" x14ac:dyDescent="0.25">
      <c r="A5" s="82" t="s">
        <v>60</v>
      </c>
      <c r="B5" s="78">
        <v>3</v>
      </c>
      <c r="C5" s="83" t="s">
        <v>45</v>
      </c>
      <c r="D5" s="17" t="s">
        <v>57</v>
      </c>
      <c r="E5" s="17" t="s">
        <v>11</v>
      </c>
      <c r="F5" s="17" t="s">
        <v>43</v>
      </c>
      <c r="G5" s="17" t="str">
        <f t="shared" si="0"/>
        <v>02-Design</v>
      </c>
      <c r="H5" s="17" t="s">
        <v>58</v>
      </c>
      <c r="I5" s="108">
        <f>(VLOOKUP(E5,metrics,MATCH(F5,complexity)+1))*(VLOOKUP(E5,metrics,MATCH(G5,lifecycle)+4,FALSE))</f>
        <v>0.4</v>
      </c>
      <c r="J5" s="108">
        <f t="shared" si="1"/>
        <v>0.1</v>
      </c>
      <c r="K5" s="108">
        <f t="shared" si="1"/>
        <v>0.4</v>
      </c>
      <c r="L5" s="108">
        <f t="shared" si="1"/>
        <v>0</v>
      </c>
      <c r="M5" s="108">
        <f t="shared" ref="M5:M7" si="2">SUM(J5:L5)</f>
        <v>0.5</v>
      </c>
    </row>
    <row r="6" spans="1:13" outlineLevel="2" x14ac:dyDescent="0.25">
      <c r="A6" s="82" t="s">
        <v>61</v>
      </c>
      <c r="B6" s="78">
        <v>3</v>
      </c>
      <c r="C6" s="83" t="s">
        <v>46</v>
      </c>
      <c r="D6" s="17" t="s">
        <v>57</v>
      </c>
      <c r="E6" s="17" t="s">
        <v>11</v>
      </c>
      <c r="F6" s="17" t="s">
        <v>43</v>
      </c>
      <c r="G6" s="17" t="str">
        <f t="shared" si="0"/>
        <v>03-Dev</v>
      </c>
      <c r="H6" s="17" t="s">
        <v>58</v>
      </c>
      <c r="I6" s="108">
        <f>(VLOOKUP(E6,metrics,MATCH(F6,complexity)+1))*(VLOOKUP(E6,metrics,MATCH(G6,lifecycle)+4,FALSE))</f>
        <v>4</v>
      </c>
      <c r="J6" s="108">
        <f t="shared" si="1"/>
        <v>1</v>
      </c>
      <c r="K6" s="108">
        <f t="shared" si="1"/>
        <v>4</v>
      </c>
      <c r="L6" s="108">
        <f t="shared" si="1"/>
        <v>1</v>
      </c>
      <c r="M6" s="108">
        <f t="shared" si="2"/>
        <v>6</v>
      </c>
    </row>
    <row r="7" spans="1:13" outlineLevel="2" x14ac:dyDescent="0.25">
      <c r="A7" s="82" t="s">
        <v>62</v>
      </c>
      <c r="B7" s="78">
        <v>3</v>
      </c>
      <c r="C7" s="83" t="s">
        <v>47</v>
      </c>
      <c r="D7" s="17" t="s">
        <v>57</v>
      </c>
      <c r="E7" s="17" t="s">
        <v>11</v>
      </c>
      <c r="F7" s="17" t="s">
        <v>43</v>
      </c>
      <c r="G7" s="17" t="str">
        <f t="shared" si="0"/>
        <v>04-Test</v>
      </c>
      <c r="H7" s="17" t="s">
        <v>58</v>
      </c>
      <c r="I7" s="108">
        <f>(VLOOKUP(E7,metrics,MATCH(F7,complexity)+1))*(VLOOKUP(E7,metrics,MATCH(G7,lifecycle)+4,FALSE))</f>
        <v>1.4</v>
      </c>
      <c r="J7" s="108">
        <f t="shared" si="1"/>
        <v>1.4</v>
      </c>
      <c r="K7" s="108">
        <f t="shared" si="1"/>
        <v>1.4</v>
      </c>
      <c r="L7" s="108">
        <f t="shared" si="1"/>
        <v>1.4</v>
      </c>
      <c r="M7" s="108">
        <f t="shared" si="2"/>
        <v>4.1999999999999993</v>
      </c>
    </row>
    <row r="8" spans="1:13" outlineLevel="1" x14ac:dyDescent="0.25">
      <c r="A8" s="80" t="s">
        <v>14</v>
      </c>
      <c r="B8" s="78">
        <v>2</v>
      </c>
      <c r="C8" s="81" t="s">
        <v>23</v>
      </c>
      <c r="D8" s="17" t="s">
        <v>57</v>
      </c>
      <c r="E8" s="17"/>
      <c r="F8" s="17"/>
      <c r="G8" s="17" t="str">
        <f t="shared" si="0"/>
        <v/>
      </c>
      <c r="H8" s="17" t="s">
        <v>58</v>
      </c>
      <c r="I8" s="20"/>
      <c r="J8" s="17"/>
      <c r="K8" s="17"/>
      <c r="L8" s="17"/>
      <c r="M8" s="17"/>
    </row>
    <row r="9" spans="1:13" outlineLevel="2" x14ac:dyDescent="0.25">
      <c r="A9" s="82" t="s">
        <v>63</v>
      </c>
      <c r="B9" s="78">
        <v>3</v>
      </c>
      <c r="C9" s="83" t="s">
        <v>44</v>
      </c>
      <c r="D9" s="17" t="s">
        <v>57</v>
      </c>
      <c r="E9" s="17" t="s">
        <v>23</v>
      </c>
      <c r="F9" s="17" t="s">
        <v>42</v>
      </c>
      <c r="G9" s="17" t="str">
        <f t="shared" si="0"/>
        <v>01-Rqmts</v>
      </c>
      <c r="H9" s="17" t="s">
        <v>58</v>
      </c>
      <c r="I9" s="108">
        <f>(VLOOKUP(E9,metrics,MATCH(F9,complexity)+1))*(VLOOKUP(E9,metrics,MATCH(G9,lifecycle)+4,FALSE))</f>
        <v>0.25</v>
      </c>
      <c r="J9" s="108">
        <f t="shared" ref="J9:L12" si="3">(VLOOKUP(J$1,role_allocation,MATCH($G9,lifecycle,FALSE)+1,FALSE))*$I9</f>
        <v>0.25</v>
      </c>
      <c r="K9" s="108">
        <f t="shared" si="3"/>
        <v>6.25E-2</v>
      </c>
      <c r="L9" s="108">
        <f t="shared" si="3"/>
        <v>0.25</v>
      </c>
      <c r="M9" s="108">
        <f t="shared" ref="M9:M12" si="4">SUM(J9:L9)</f>
        <v>0.5625</v>
      </c>
    </row>
    <row r="10" spans="1:13" outlineLevel="2" x14ac:dyDescent="0.25">
      <c r="A10" s="82" t="s">
        <v>64</v>
      </c>
      <c r="B10" s="78">
        <v>3</v>
      </c>
      <c r="C10" s="83" t="s">
        <v>45</v>
      </c>
      <c r="D10" s="17" t="s">
        <v>57</v>
      </c>
      <c r="E10" s="17" t="s">
        <v>23</v>
      </c>
      <c r="F10" s="17" t="s">
        <v>42</v>
      </c>
      <c r="G10" s="17" t="str">
        <f t="shared" si="0"/>
        <v>02-Design</v>
      </c>
      <c r="H10" s="17" t="s">
        <v>58</v>
      </c>
      <c r="I10" s="108">
        <f>(VLOOKUP(E10,metrics,MATCH(F10,complexity)+1))*(VLOOKUP(E10,metrics,MATCH(G10,lifecycle)+4,FALSE))</f>
        <v>0.25</v>
      </c>
      <c r="J10" s="108">
        <f t="shared" si="3"/>
        <v>6.25E-2</v>
      </c>
      <c r="K10" s="108">
        <f t="shared" si="3"/>
        <v>0.25</v>
      </c>
      <c r="L10" s="108">
        <f t="shared" si="3"/>
        <v>0</v>
      </c>
      <c r="M10" s="108">
        <f t="shared" si="4"/>
        <v>0.3125</v>
      </c>
    </row>
    <row r="11" spans="1:13" outlineLevel="2" x14ac:dyDescent="0.25">
      <c r="A11" s="82" t="s">
        <v>65</v>
      </c>
      <c r="B11" s="78">
        <v>3</v>
      </c>
      <c r="C11" s="83" t="s">
        <v>46</v>
      </c>
      <c r="D11" s="17" t="s">
        <v>57</v>
      </c>
      <c r="E11" s="17" t="s">
        <v>23</v>
      </c>
      <c r="F11" s="17" t="s">
        <v>42</v>
      </c>
      <c r="G11" s="17" t="str">
        <f t="shared" si="0"/>
        <v>03-Dev</v>
      </c>
      <c r="H11" s="17" t="s">
        <v>58</v>
      </c>
      <c r="I11" s="108">
        <f>(VLOOKUP(E11,metrics,MATCH(F11,complexity)+1))*(VLOOKUP(E11,metrics,MATCH(G11,lifecycle)+4,FALSE))</f>
        <v>2.5</v>
      </c>
      <c r="J11" s="108">
        <f t="shared" si="3"/>
        <v>0.625</v>
      </c>
      <c r="K11" s="108">
        <f t="shared" si="3"/>
        <v>2.5</v>
      </c>
      <c r="L11" s="108">
        <f t="shared" si="3"/>
        <v>0.625</v>
      </c>
      <c r="M11" s="108">
        <f t="shared" si="4"/>
        <v>3.75</v>
      </c>
    </row>
    <row r="12" spans="1:13" outlineLevel="2" x14ac:dyDescent="0.25">
      <c r="A12" s="82" t="s">
        <v>66</v>
      </c>
      <c r="B12" s="78">
        <v>3</v>
      </c>
      <c r="C12" s="83" t="s">
        <v>47</v>
      </c>
      <c r="D12" s="17" t="s">
        <v>57</v>
      </c>
      <c r="E12" s="17" t="s">
        <v>23</v>
      </c>
      <c r="F12" s="17" t="s">
        <v>42</v>
      </c>
      <c r="G12" s="17" t="str">
        <f t="shared" si="0"/>
        <v>04-Test</v>
      </c>
      <c r="H12" s="17" t="s">
        <v>58</v>
      </c>
      <c r="I12" s="108">
        <f>(VLOOKUP(E12,metrics,MATCH(F12,complexity)+1))*(VLOOKUP(E12,metrics,MATCH(G12,lifecycle)+4,FALSE))</f>
        <v>0.25</v>
      </c>
      <c r="J12" s="108">
        <f t="shared" si="3"/>
        <v>0.25</v>
      </c>
      <c r="K12" s="108">
        <f t="shared" si="3"/>
        <v>0.25</v>
      </c>
      <c r="L12" s="108">
        <f t="shared" si="3"/>
        <v>0.25</v>
      </c>
      <c r="M12" s="108">
        <f t="shared" si="4"/>
        <v>0.75</v>
      </c>
    </row>
    <row r="13" spans="1:13" outlineLevel="1" x14ac:dyDescent="0.25">
      <c r="A13" s="80" t="s">
        <v>16</v>
      </c>
      <c r="B13" s="78">
        <v>2</v>
      </c>
      <c r="C13" s="81" t="s">
        <v>30</v>
      </c>
      <c r="D13" s="17" t="s">
        <v>57</v>
      </c>
      <c r="E13" s="17"/>
      <c r="F13" s="17"/>
      <c r="G13" s="17" t="str">
        <f t="shared" si="0"/>
        <v/>
      </c>
      <c r="H13" s="17" t="s">
        <v>58</v>
      </c>
      <c r="I13" s="20"/>
      <c r="J13" s="17"/>
      <c r="K13" s="17"/>
      <c r="L13" s="17"/>
      <c r="M13" s="17"/>
    </row>
    <row r="14" spans="1:13" outlineLevel="2" x14ac:dyDescent="0.25">
      <c r="A14" s="82" t="s">
        <v>67</v>
      </c>
      <c r="B14" s="78">
        <v>3</v>
      </c>
      <c r="C14" s="83" t="s">
        <v>44</v>
      </c>
      <c r="D14" s="17" t="s">
        <v>57</v>
      </c>
      <c r="E14" s="17" t="s">
        <v>30</v>
      </c>
      <c r="F14" s="17" t="s">
        <v>43</v>
      </c>
      <c r="G14" s="17" t="str">
        <f t="shared" si="0"/>
        <v>01-Rqmts</v>
      </c>
      <c r="H14" s="17" t="s">
        <v>58</v>
      </c>
      <c r="I14" s="108">
        <f>(VLOOKUP(E14,metrics,MATCH(F14,complexity)+1))*(VLOOKUP(E14,metrics,MATCH(G14,lifecycle)+4,FALSE))</f>
        <v>0.85000000000000009</v>
      </c>
      <c r="J14" s="108">
        <f t="shared" ref="J14:L17" si="5">(VLOOKUP(J$1,role_allocation,MATCH($G14,lifecycle,FALSE)+1,FALSE))*$I14</f>
        <v>0.85000000000000009</v>
      </c>
      <c r="K14" s="108">
        <f t="shared" si="5"/>
        <v>0.21250000000000002</v>
      </c>
      <c r="L14" s="108">
        <f t="shared" si="5"/>
        <v>0.85000000000000009</v>
      </c>
      <c r="M14" s="108">
        <f t="shared" ref="M14:M17" si="6">SUM(J14:L14)</f>
        <v>1.9125000000000001</v>
      </c>
    </row>
    <row r="15" spans="1:13" outlineLevel="2" x14ac:dyDescent="0.25">
      <c r="A15" s="82" t="s">
        <v>68</v>
      </c>
      <c r="B15" s="78">
        <v>3</v>
      </c>
      <c r="C15" s="83" t="s">
        <v>45</v>
      </c>
      <c r="D15" s="17" t="s">
        <v>57</v>
      </c>
      <c r="E15" s="17" t="s">
        <v>30</v>
      </c>
      <c r="F15" s="17" t="s">
        <v>43</v>
      </c>
      <c r="G15" s="17" t="str">
        <f t="shared" si="0"/>
        <v>02-Design</v>
      </c>
      <c r="H15" s="17" t="s">
        <v>58</v>
      </c>
      <c r="I15" s="108">
        <f>(VLOOKUP(E15,metrics,MATCH(F15,complexity)+1))*(VLOOKUP(E15,metrics,MATCH(G15,lifecycle)+4,FALSE))</f>
        <v>2.125</v>
      </c>
      <c r="J15" s="108">
        <f t="shared" si="5"/>
        <v>0.53125</v>
      </c>
      <c r="K15" s="108">
        <f t="shared" si="5"/>
        <v>2.125</v>
      </c>
      <c r="L15" s="108">
        <f t="shared" si="5"/>
        <v>0</v>
      </c>
      <c r="M15" s="108">
        <f t="shared" si="6"/>
        <v>2.65625</v>
      </c>
    </row>
    <row r="16" spans="1:13" outlineLevel="2" x14ac:dyDescent="0.25">
      <c r="A16" s="82" t="s">
        <v>69</v>
      </c>
      <c r="B16" s="78">
        <v>3</v>
      </c>
      <c r="C16" s="83" t="s">
        <v>46</v>
      </c>
      <c r="D16" s="17" t="s">
        <v>57</v>
      </c>
      <c r="E16" s="17" t="s">
        <v>30</v>
      </c>
      <c r="F16" s="17" t="s">
        <v>43</v>
      </c>
      <c r="G16" s="17" t="str">
        <f t="shared" si="0"/>
        <v>03-Dev</v>
      </c>
      <c r="H16" s="17" t="s">
        <v>58</v>
      </c>
      <c r="I16" s="108">
        <f>(VLOOKUP(E16,metrics,MATCH(F16,complexity)+1))*(VLOOKUP(E16,metrics,MATCH(G16,lifecycle)+4,FALSE))</f>
        <v>8.5</v>
      </c>
      <c r="J16" s="108">
        <f t="shared" si="5"/>
        <v>2.125</v>
      </c>
      <c r="K16" s="108">
        <f t="shared" si="5"/>
        <v>8.5</v>
      </c>
      <c r="L16" s="108">
        <f t="shared" si="5"/>
        <v>2.125</v>
      </c>
      <c r="M16" s="108">
        <f t="shared" si="6"/>
        <v>12.75</v>
      </c>
    </row>
    <row r="17" spans="1:13" outlineLevel="2" x14ac:dyDescent="0.25">
      <c r="A17" s="82" t="s">
        <v>70</v>
      </c>
      <c r="B17" s="78">
        <v>3</v>
      </c>
      <c r="C17" s="83" t="s">
        <v>47</v>
      </c>
      <c r="D17" s="17" t="s">
        <v>57</v>
      </c>
      <c r="E17" s="17" t="s">
        <v>30</v>
      </c>
      <c r="F17" s="17" t="s">
        <v>43</v>
      </c>
      <c r="G17" s="17" t="str">
        <f t="shared" si="0"/>
        <v>04-Test</v>
      </c>
      <c r="H17" s="17" t="s">
        <v>58</v>
      </c>
      <c r="I17" s="108">
        <f>(VLOOKUP(E17,metrics,MATCH(F17,complexity)+1))*(VLOOKUP(E17,metrics,MATCH(G17,lifecycle)+4,FALSE))</f>
        <v>2.9749999999999996</v>
      </c>
      <c r="J17" s="108">
        <f t="shared" si="5"/>
        <v>2.9749999999999996</v>
      </c>
      <c r="K17" s="108">
        <f t="shared" si="5"/>
        <v>2.9749999999999996</v>
      </c>
      <c r="L17" s="108">
        <f t="shared" si="5"/>
        <v>2.9749999999999996</v>
      </c>
      <c r="M17" s="108">
        <f t="shared" si="6"/>
        <v>8.9249999999999989</v>
      </c>
    </row>
    <row r="18" spans="1:13" outlineLevel="1" x14ac:dyDescent="0.25">
      <c r="A18" s="80" t="s">
        <v>18</v>
      </c>
      <c r="B18" s="78">
        <v>2</v>
      </c>
      <c r="C18" s="81" t="s">
        <v>35</v>
      </c>
      <c r="D18" s="17" t="s">
        <v>57</v>
      </c>
      <c r="E18" s="17"/>
      <c r="F18" s="17"/>
      <c r="G18" s="17" t="str">
        <f t="shared" si="0"/>
        <v/>
      </c>
      <c r="H18" s="17" t="s">
        <v>58</v>
      </c>
      <c r="I18" s="20"/>
      <c r="J18" s="17"/>
      <c r="K18" s="17"/>
      <c r="L18" s="17"/>
      <c r="M18" s="17"/>
    </row>
    <row r="19" spans="1:13" outlineLevel="2" x14ac:dyDescent="0.25">
      <c r="A19" s="82" t="s">
        <v>71</v>
      </c>
      <c r="B19" s="78">
        <v>3</v>
      </c>
      <c r="C19" s="83" t="s">
        <v>44</v>
      </c>
      <c r="D19" s="17" t="s">
        <v>57</v>
      </c>
      <c r="E19" s="17" t="s">
        <v>35</v>
      </c>
      <c r="F19" s="17" t="s">
        <v>41</v>
      </c>
      <c r="G19" s="17" t="str">
        <f t="shared" si="0"/>
        <v>01-Rqmts</v>
      </c>
      <c r="H19" s="17" t="s">
        <v>58</v>
      </c>
      <c r="I19" s="108">
        <f>(VLOOKUP(E19,metrics,MATCH(F19,complexity)+1))*(VLOOKUP(E19,metrics,MATCH(G19,lifecycle)+4,FALSE))</f>
        <v>0.1125</v>
      </c>
      <c r="J19" s="108">
        <f t="shared" ref="J19:L22" si="7">(VLOOKUP(J$1,role_allocation,MATCH($G19,lifecycle,FALSE)+1,FALSE))*$I19</f>
        <v>0.1125</v>
      </c>
      <c r="K19" s="108">
        <f t="shared" si="7"/>
        <v>2.8125000000000001E-2</v>
      </c>
      <c r="L19" s="108">
        <f t="shared" si="7"/>
        <v>0.1125</v>
      </c>
      <c r="M19" s="108">
        <f t="shared" ref="M19:M22" si="8">SUM(J19:L19)</f>
        <v>0.25312499999999999</v>
      </c>
    </row>
    <row r="20" spans="1:13" outlineLevel="2" x14ac:dyDescent="0.25">
      <c r="A20" s="82" t="s">
        <v>72</v>
      </c>
      <c r="B20" s="78">
        <v>3</v>
      </c>
      <c r="C20" s="83" t="s">
        <v>45</v>
      </c>
      <c r="D20" s="17" t="s">
        <v>57</v>
      </c>
      <c r="E20" s="17" t="s">
        <v>35</v>
      </c>
      <c r="F20" s="17" t="s">
        <v>41</v>
      </c>
      <c r="G20" s="17" t="str">
        <f t="shared" si="0"/>
        <v>02-Design</v>
      </c>
      <c r="H20" s="17" t="s">
        <v>58</v>
      </c>
      <c r="I20" s="108">
        <f>(VLOOKUP(E20,metrics,MATCH(F20,complexity)+1))*(VLOOKUP(E20,metrics,MATCH(G20,lifecycle)+4,FALSE))</f>
        <v>0.1125</v>
      </c>
      <c r="J20" s="108">
        <f t="shared" si="7"/>
        <v>2.8125000000000001E-2</v>
      </c>
      <c r="K20" s="108">
        <f t="shared" si="7"/>
        <v>0.1125</v>
      </c>
      <c r="L20" s="108">
        <f t="shared" si="7"/>
        <v>0</v>
      </c>
      <c r="M20" s="108">
        <f t="shared" si="8"/>
        <v>0.140625</v>
      </c>
    </row>
    <row r="21" spans="1:13" outlineLevel="2" x14ac:dyDescent="0.25">
      <c r="A21" s="82" t="s">
        <v>73</v>
      </c>
      <c r="B21" s="78">
        <v>3</v>
      </c>
      <c r="C21" s="83" t="s">
        <v>46</v>
      </c>
      <c r="D21" s="17" t="s">
        <v>57</v>
      </c>
      <c r="E21" s="17" t="s">
        <v>35</v>
      </c>
      <c r="F21" s="17" t="s">
        <v>41</v>
      </c>
      <c r="G21" s="17" t="str">
        <f t="shared" si="0"/>
        <v>03-Dev</v>
      </c>
      <c r="H21" s="17" t="s">
        <v>58</v>
      </c>
      <c r="I21" s="108">
        <f>(VLOOKUP(E21,metrics,MATCH(F21,complexity)+1))*(VLOOKUP(E21,metrics,MATCH(G21,lifecycle)+4,FALSE))</f>
        <v>1.125</v>
      </c>
      <c r="J21" s="108">
        <f t="shared" si="7"/>
        <v>0.28125</v>
      </c>
      <c r="K21" s="108">
        <f t="shared" si="7"/>
        <v>1.125</v>
      </c>
      <c r="L21" s="108">
        <f t="shared" si="7"/>
        <v>0.28125</v>
      </c>
      <c r="M21" s="108">
        <f t="shared" si="8"/>
        <v>1.6875</v>
      </c>
    </row>
    <row r="22" spans="1:13" outlineLevel="2" x14ac:dyDescent="0.25">
      <c r="A22" s="82" t="s">
        <v>74</v>
      </c>
      <c r="B22" s="78">
        <v>3</v>
      </c>
      <c r="C22" s="83" t="s">
        <v>47</v>
      </c>
      <c r="D22" s="17" t="s">
        <v>57</v>
      </c>
      <c r="E22" s="17" t="s">
        <v>35</v>
      </c>
      <c r="F22" s="17" t="s">
        <v>41</v>
      </c>
      <c r="G22" s="17" t="str">
        <f t="shared" si="0"/>
        <v>04-Test</v>
      </c>
      <c r="H22" s="17" t="s">
        <v>58</v>
      </c>
      <c r="I22" s="108">
        <f>(VLOOKUP(E22,metrics,MATCH(F22,complexity)+1))*(VLOOKUP(E22,metrics,MATCH(G22,lifecycle)+4,FALSE))</f>
        <v>0.1125</v>
      </c>
      <c r="J22" s="108">
        <f t="shared" si="7"/>
        <v>0.1125</v>
      </c>
      <c r="K22" s="108">
        <f t="shared" si="7"/>
        <v>0.1125</v>
      </c>
      <c r="L22" s="108">
        <f t="shared" si="7"/>
        <v>0.1125</v>
      </c>
      <c r="M22" s="108">
        <f t="shared" si="8"/>
        <v>0.33750000000000002</v>
      </c>
    </row>
    <row r="23" spans="1:13" x14ac:dyDescent="0.25">
      <c r="A23" s="77" t="s">
        <v>22</v>
      </c>
      <c r="B23" s="78">
        <v>1</v>
      </c>
      <c r="C23" s="79" t="s">
        <v>75</v>
      </c>
      <c r="D23" s="17"/>
      <c r="E23" s="17"/>
      <c r="F23" s="17"/>
      <c r="G23" s="17" t="str">
        <f t="shared" si="0"/>
        <v/>
      </c>
      <c r="H23" s="17" t="s">
        <v>76</v>
      </c>
      <c r="I23" s="20"/>
      <c r="J23" s="17"/>
      <c r="K23" s="17"/>
      <c r="L23" s="17"/>
      <c r="M23" s="17"/>
    </row>
    <row r="24" spans="1:13" outlineLevel="1" x14ac:dyDescent="0.25">
      <c r="A24" s="80" t="s">
        <v>24</v>
      </c>
      <c r="B24" s="78">
        <v>2</v>
      </c>
      <c r="C24" s="81" t="s">
        <v>11</v>
      </c>
      <c r="D24" s="17" t="s">
        <v>75</v>
      </c>
      <c r="E24" s="17"/>
      <c r="F24" s="17"/>
      <c r="G24" s="17" t="str">
        <f t="shared" si="0"/>
        <v/>
      </c>
      <c r="H24" s="17" t="s">
        <v>76</v>
      </c>
      <c r="I24" s="20"/>
      <c r="J24" s="17"/>
      <c r="K24" s="17"/>
      <c r="L24" s="17"/>
      <c r="M24" s="17"/>
    </row>
    <row r="25" spans="1:13" outlineLevel="2" x14ac:dyDescent="0.25">
      <c r="A25" s="82" t="s">
        <v>77</v>
      </c>
      <c r="B25" s="78">
        <v>3</v>
      </c>
      <c r="C25" s="83" t="s">
        <v>44</v>
      </c>
      <c r="D25" s="17" t="s">
        <v>75</v>
      </c>
      <c r="E25" s="17" t="s">
        <v>11</v>
      </c>
      <c r="F25" s="17" t="s">
        <v>42</v>
      </c>
      <c r="G25" s="17" t="str">
        <f t="shared" si="0"/>
        <v>01-Rqmts</v>
      </c>
      <c r="H25" s="17" t="s">
        <v>76</v>
      </c>
      <c r="I25" s="108">
        <f>(VLOOKUP(E25,metrics,MATCH(F25,complexity)+1))*(VLOOKUP(E25,metrics,MATCH(G25,lifecycle)+4,FALSE))</f>
        <v>0.5</v>
      </c>
      <c r="J25" s="108">
        <f t="shared" ref="J25:L28" si="9">(VLOOKUP(J$1,role_allocation,MATCH($G25,lifecycle,FALSE)+1,FALSE))*$I25</f>
        <v>0.5</v>
      </c>
      <c r="K25" s="108">
        <f t="shared" si="9"/>
        <v>0.125</v>
      </c>
      <c r="L25" s="108">
        <f t="shared" si="9"/>
        <v>0.5</v>
      </c>
      <c r="M25" s="108">
        <f t="shared" ref="M25:M28" si="10">SUM(J25:L25)</f>
        <v>1.125</v>
      </c>
    </row>
    <row r="26" spans="1:13" outlineLevel="2" x14ac:dyDescent="0.25">
      <c r="A26" s="82" t="s">
        <v>78</v>
      </c>
      <c r="B26" s="78">
        <v>3</v>
      </c>
      <c r="C26" s="83" t="s">
        <v>45</v>
      </c>
      <c r="D26" s="17" t="s">
        <v>75</v>
      </c>
      <c r="E26" s="17" t="s">
        <v>11</v>
      </c>
      <c r="F26" s="17" t="s">
        <v>42</v>
      </c>
      <c r="G26" s="17" t="str">
        <f t="shared" si="0"/>
        <v>02-Design</v>
      </c>
      <c r="H26" s="17" t="s">
        <v>76</v>
      </c>
      <c r="I26" s="108">
        <f>(VLOOKUP(E26,metrics,MATCH(F26,complexity)+1))*(VLOOKUP(E26,metrics,MATCH(G26,lifecycle)+4,FALSE))</f>
        <v>0.2</v>
      </c>
      <c r="J26" s="108">
        <f t="shared" si="9"/>
        <v>0.05</v>
      </c>
      <c r="K26" s="108">
        <f t="shared" si="9"/>
        <v>0.2</v>
      </c>
      <c r="L26" s="108">
        <f t="shared" si="9"/>
        <v>0</v>
      </c>
      <c r="M26" s="108">
        <f t="shared" si="10"/>
        <v>0.25</v>
      </c>
    </row>
    <row r="27" spans="1:13" outlineLevel="2" x14ac:dyDescent="0.25">
      <c r="A27" s="82" t="s">
        <v>79</v>
      </c>
      <c r="B27" s="78">
        <v>3</v>
      </c>
      <c r="C27" s="83" t="s">
        <v>46</v>
      </c>
      <c r="D27" s="17" t="s">
        <v>75</v>
      </c>
      <c r="E27" s="17" t="s">
        <v>11</v>
      </c>
      <c r="F27" s="17" t="s">
        <v>42</v>
      </c>
      <c r="G27" s="17" t="str">
        <f t="shared" si="0"/>
        <v>03-Dev</v>
      </c>
      <c r="H27" s="17" t="s">
        <v>76</v>
      </c>
      <c r="I27" s="108">
        <f>(VLOOKUP(E27,metrics,MATCH(F27,complexity)+1))*(VLOOKUP(E27,metrics,MATCH(G27,lifecycle)+4,FALSE))</f>
        <v>2</v>
      </c>
      <c r="J27" s="108">
        <f t="shared" si="9"/>
        <v>0.5</v>
      </c>
      <c r="K27" s="108">
        <f t="shared" si="9"/>
        <v>2</v>
      </c>
      <c r="L27" s="108">
        <f t="shared" si="9"/>
        <v>0.5</v>
      </c>
      <c r="M27" s="108">
        <f t="shared" si="10"/>
        <v>3</v>
      </c>
    </row>
    <row r="28" spans="1:13" outlineLevel="2" x14ac:dyDescent="0.25">
      <c r="A28" s="82" t="s">
        <v>80</v>
      </c>
      <c r="B28" s="78">
        <v>3</v>
      </c>
      <c r="C28" s="83" t="s">
        <v>47</v>
      </c>
      <c r="D28" s="17" t="s">
        <v>75</v>
      </c>
      <c r="E28" s="17" t="s">
        <v>11</v>
      </c>
      <c r="F28" s="17" t="s">
        <v>42</v>
      </c>
      <c r="G28" s="17" t="str">
        <f t="shared" si="0"/>
        <v>04-Test</v>
      </c>
      <c r="H28" s="17" t="s">
        <v>76</v>
      </c>
      <c r="I28" s="108">
        <f>(VLOOKUP(E28,metrics,MATCH(F28,complexity)+1))*(VLOOKUP(E28,metrics,MATCH(G28,lifecycle)+4,FALSE))</f>
        <v>0.7</v>
      </c>
      <c r="J28" s="108">
        <f t="shared" si="9"/>
        <v>0.7</v>
      </c>
      <c r="K28" s="108">
        <f t="shared" si="9"/>
        <v>0.7</v>
      </c>
      <c r="L28" s="108">
        <f t="shared" si="9"/>
        <v>0.7</v>
      </c>
      <c r="M28" s="108">
        <f t="shared" si="10"/>
        <v>2.0999999999999996</v>
      </c>
    </row>
    <row r="29" spans="1:13" outlineLevel="1" x14ac:dyDescent="0.25">
      <c r="A29" s="80" t="s">
        <v>25</v>
      </c>
      <c r="B29" s="78">
        <v>2</v>
      </c>
      <c r="C29" s="81" t="s">
        <v>23</v>
      </c>
      <c r="D29" s="17" t="s">
        <v>75</v>
      </c>
      <c r="E29" s="17"/>
      <c r="F29" s="17"/>
      <c r="G29" s="17" t="str">
        <f t="shared" si="0"/>
        <v/>
      </c>
      <c r="H29" s="17" t="s">
        <v>76</v>
      </c>
      <c r="I29" s="20"/>
      <c r="J29" s="17"/>
      <c r="K29" s="17"/>
      <c r="L29" s="17"/>
      <c r="M29" s="17"/>
    </row>
    <row r="30" spans="1:13" outlineLevel="2" x14ac:dyDescent="0.25">
      <c r="A30" s="82" t="s">
        <v>81</v>
      </c>
      <c r="B30" s="78">
        <v>3</v>
      </c>
      <c r="C30" s="83" t="s">
        <v>44</v>
      </c>
      <c r="D30" s="17" t="s">
        <v>75</v>
      </c>
      <c r="E30" s="17" t="s">
        <v>23</v>
      </c>
      <c r="F30" s="17" t="s">
        <v>41</v>
      </c>
      <c r="G30" s="17" t="str">
        <f t="shared" si="0"/>
        <v>01-Rqmts</v>
      </c>
      <c r="H30" s="17" t="s">
        <v>76</v>
      </c>
      <c r="I30" s="108">
        <f>(VLOOKUP(E30,metrics,MATCH(F30,complexity)+1))*(VLOOKUP(E30,metrics,MATCH(G30,lifecycle)+4,FALSE))</f>
        <v>0.125</v>
      </c>
      <c r="J30" s="108">
        <f t="shared" ref="J30:L33" si="11">(VLOOKUP(J$1,role_allocation,MATCH($G30,lifecycle,FALSE)+1,FALSE))*$I30</f>
        <v>0.125</v>
      </c>
      <c r="K30" s="108">
        <f t="shared" si="11"/>
        <v>3.125E-2</v>
      </c>
      <c r="L30" s="108">
        <f t="shared" si="11"/>
        <v>0.125</v>
      </c>
      <c r="M30" s="108">
        <f t="shared" ref="M30:M33" si="12">SUM(J30:L30)</f>
        <v>0.28125</v>
      </c>
    </row>
    <row r="31" spans="1:13" outlineLevel="2" x14ac:dyDescent="0.25">
      <c r="A31" s="82" t="s">
        <v>82</v>
      </c>
      <c r="B31" s="78">
        <v>3</v>
      </c>
      <c r="C31" s="83" t="s">
        <v>45</v>
      </c>
      <c r="D31" s="17" t="s">
        <v>75</v>
      </c>
      <c r="E31" s="17" t="s">
        <v>23</v>
      </c>
      <c r="F31" s="17" t="s">
        <v>41</v>
      </c>
      <c r="G31" s="17" t="str">
        <f t="shared" si="0"/>
        <v>02-Design</v>
      </c>
      <c r="H31" s="17" t="s">
        <v>76</v>
      </c>
      <c r="I31" s="108">
        <f>(VLOOKUP(E31,metrics,MATCH(F31,complexity)+1))*(VLOOKUP(E31,metrics,MATCH(G31,lifecycle)+4,FALSE))</f>
        <v>0.125</v>
      </c>
      <c r="J31" s="108">
        <f t="shared" si="11"/>
        <v>3.125E-2</v>
      </c>
      <c r="K31" s="108">
        <f t="shared" si="11"/>
        <v>0.125</v>
      </c>
      <c r="L31" s="108">
        <f t="shared" si="11"/>
        <v>0</v>
      </c>
      <c r="M31" s="108">
        <f t="shared" si="12"/>
        <v>0.15625</v>
      </c>
    </row>
    <row r="32" spans="1:13" outlineLevel="2" x14ac:dyDescent="0.25">
      <c r="A32" s="82" t="s">
        <v>83</v>
      </c>
      <c r="B32" s="78">
        <v>3</v>
      </c>
      <c r="C32" s="83" t="s">
        <v>46</v>
      </c>
      <c r="D32" s="17" t="s">
        <v>75</v>
      </c>
      <c r="E32" s="17" t="s">
        <v>23</v>
      </c>
      <c r="F32" s="17" t="s">
        <v>41</v>
      </c>
      <c r="G32" s="17" t="str">
        <f t="shared" si="0"/>
        <v>03-Dev</v>
      </c>
      <c r="H32" s="17" t="s">
        <v>76</v>
      </c>
      <c r="I32" s="108">
        <f>(VLOOKUP(E32,metrics,MATCH(F32,complexity)+1))*(VLOOKUP(E32,metrics,MATCH(G32,lifecycle)+4,FALSE))</f>
        <v>1.25</v>
      </c>
      <c r="J32" s="108">
        <f t="shared" si="11"/>
        <v>0.3125</v>
      </c>
      <c r="K32" s="108">
        <f t="shared" si="11"/>
        <v>1.25</v>
      </c>
      <c r="L32" s="108">
        <f t="shared" si="11"/>
        <v>0.3125</v>
      </c>
      <c r="M32" s="108">
        <f t="shared" si="12"/>
        <v>1.875</v>
      </c>
    </row>
    <row r="33" spans="1:13" outlineLevel="2" x14ac:dyDescent="0.25">
      <c r="A33" s="82" t="s">
        <v>84</v>
      </c>
      <c r="B33" s="78">
        <v>3</v>
      </c>
      <c r="C33" s="83" t="s">
        <v>47</v>
      </c>
      <c r="D33" s="17" t="s">
        <v>75</v>
      </c>
      <c r="E33" s="17" t="s">
        <v>23</v>
      </c>
      <c r="F33" s="17" t="s">
        <v>41</v>
      </c>
      <c r="G33" s="17" t="str">
        <f t="shared" si="0"/>
        <v>04-Test</v>
      </c>
      <c r="H33" s="17" t="s">
        <v>76</v>
      </c>
      <c r="I33" s="108">
        <f>(VLOOKUP(E33,metrics,MATCH(F33,complexity)+1))*(VLOOKUP(E33,metrics,MATCH(G33,lifecycle)+4,FALSE))</f>
        <v>0.125</v>
      </c>
      <c r="J33" s="108">
        <f t="shared" si="11"/>
        <v>0.125</v>
      </c>
      <c r="K33" s="108">
        <f t="shared" si="11"/>
        <v>0.125</v>
      </c>
      <c r="L33" s="108">
        <f t="shared" si="11"/>
        <v>0.125</v>
      </c>
      <c r="M33" s="108">
        <f t="shared" si="12"/>
        <v>0.375</v>
      </c>
    </row>
    <row r="34" spans="1:13" outlineLevel="1" x14ac:dyDescent="0.25">
      <c r="A34" s="80" t="s">
        <v>26</v>
      </c>
      <c r="B34" s="78">
        <v>2</v>
      </c>
      <c r="C34" s="81" t="s">
        <v>30</v>
      </c>
      <c r="D34" s="17" t="s">
        <v>75</v>
      </c>
      <c r="E34" s="17"/>
      <c r="F34" s="17"/>
      <c r="G34" s="17" t="str">
        <f t="shared" si="0"/>
        <v/>
      </c>
      <c r="H34" s="17" t="s">
        <v>76</v>
      </c>
      <c r="I34" s="20"/>
      <c r="J34" s="17"/>
      <c r="K34" s="17"/>
      <c r="L34" s="17"/>
      <c r="M34" s="17"/>
    </row>
    <row r="35" spans="1:13" outlineLevel="2" x14ac:dyDescent="0.25">
      <c r="A35" s="82" t="s">
        <v>85</v>
      </c>
      <c r="B35" s="78">
        <v>3</v>
      </c>
      <c r="C35" s="83" t="s">
        <v>44</v>
      </c>
      <c r="D35" s="17" t="s">
        <v>75</v>
      </c>
      <c r="E35" s="17" t="s">
        <v>30</v>
      </c>
      <c r="F35" s="17" t="s">
        <v>43</v>
      </c>
      <c r="G35" s="17" t="str">
        <f t="shared" si="0"/>
        <v>01-Rqmts</v>
      </c>
      <c r="H35" s="17" t="s">
        <v>76</v>
      </c>
      <c r="I35" s="108">
        <f>(VLOOKUP(E35,metrics,MATCH(F35,complexity)+1))*(VLOOKUP(E35,metrics,MATCH(G35,lifecycle)+4,FALSE))</f>
        <v>0.85000000000000009</v>
      </c>
      <c r="J35" s="108">
        <f t="shared" ref="J35:L38" si="13">(VLOOKUP(J$1,role_allocation,MATCH($G35,lifecycle,FALSE)+1,FALSE))*$I35</f>
        <v>0.85000000000000009</v>
      </c>
      <c r="K35" s="108">
        <f t="shared" si="13"/>
        <v>0.21250000000000002</v>
      </c>
      <c r="L35" s="108">
        <f t="shared" si="13"/>
        <v>0.85000000000000009</v>
      </c>
      <c r="M35" s="108">
        <f t="shared" ref="M35:M38" si="14">SUM(J35:L35)</f>
        <v>1.9125000000000001</v>
      </c>
    </row>
    <row r="36" spans="1:13" outlineLevel="2" x14ac:dyDescent="0.25">
      <c r="A36" s="82" t="s">
        <v>86</v>
      </c>
      <c r="B36" s="78">
        <v>3</v>
      </c>
      <c r="C36" s="83" t="s">
        <v>45</v>
      </c>
      <c r="D36" s="17" t="s">
        <v>75</v>
      </c>
      <c r="E36" s="17" t="s">
        <v>30</v>
      </c>
      <c r="F36" s="17" t="s">
        <v>43</v>
      </c>
      <c r="G36" s="17" t="str">
        <f t="shared" si="0"/>
        <v>02-Design</v>
      </c>
      <c r="H36" s="17" t="s">
        <v>76</v>
      </c>
      <c r="I36" s="108">
        <f>(VLOOKUP(E36,metrics,MATCH(F36,complexity)+1))*(VLOOKUP(E36,metrics,MATCH(G36,lifecycle)+4,FALSE))</f>
        <v>2.125</v>
      </c>
      <c r="J36" s="108">
        <f t="shared" si="13"/>
        <v>0.53125</v>
      </c>
      <c r="K36" s="108">
        <f t="shared" si="13"/>
        <v>2.125</v>
      </c>
      <c r="L36" s="108">
        <f t="shared" si="13"/>
        <v>0</v>
      </c>
      <c r="M36" s="108">
        <f t="shared" si="14"/>
        <v>2.65625</v>
      </c>
    </row>
    <row r="37" spans="1:13" outlineLevel="2" x14ac:dyDescent="0.25">
      <c r="A37" s="82" t="s">
        <v>87</v>
      </c>
      <c r="B37" s="78">
        <v>3</v>
      </c>
      <c r="C37" s="83" t="s">
        <v>46</v>
      </c>
      <c r="D37" s="17" t="s">
        <v>75</v>
      </c>
      <c r="E37" s="17" t="s">
        <v>30</v>
      </c>
      <c r="F37" s="17" t="s">
        <v>43</v>
      </c>
      <c r="G37" s="17" t="str">
        <f t="shared" si="0"/>
        <v>03-Dev</v>
      </c>
      <c r="H37" s="17" t="s">
        <v>76</v>
      </c>
      <c r="I37" s="108">
        <f>(VLOOKUP(E37,metrics,MATCH(F37,complexity)+1))*(VLOOKUP(E37,metrics,MATCH(G37,lifecycle)+4,FALSE))</f>
        <v>8.5</v>
      </c>
      <c r="J37" s="108">
        <f t="shared" si="13"/>
        <v>2.125</v>
      </c>
      <c r="K37" s="108">
        <f t="shared" si="13"/>
        <v>8.5</v>
      </c>
      <c r="L37" s="108">
        <f t="shared" si="13"/>
        <v>2.125</v>
      </c>
      <c r="M37" s="108">
        <f t="shared" si="14"/>
        <v>12.75</v>
      </c>
    </row>
    <row r="38" spans="1:13" outlineLevel="2" x14ac:dyDescent="0.25">
      <c r="A38" s="82" t="s">
        <v>88</v>
      </c>
      <c r="B38" s="78">
        <v>3</v>
      </c>
      <c r="C38" s="83" t="s">
        <v>47</v>
      </c>
      <c r="D38" s="17" t="s">
        <v>75</v>
      </c>
      <c r="E38" s="17" t="s">
        <v>30</v>
      </c>
      <c r="F38" s="17" t="s">
        <v>43</v>
      </c>
      <c r="G38" s="17" t="str">
        <f t="shared" si="0"/>
        <v>04-Test</v>
      </c>
      <c r="H38" s="17" t="s">
        <v>76</v>
      </c>
      <c r="I38" s="108">
        <f>(VLOOKUP(E38,metrics,MATCH(F38,complexity)+1))*(VLOOKUP(E38,metrics,MATCH(G38,lifecycle)+4,FALSE))</f>
        <v>2.9749999999999996</v>
      </c>
      <c r="J38" s="108">
        <f t="shared" si="13"/>
        <v>2.9749999999999996</v>
      </c>
      <c r="K38" s="108">
        <f t="shared" si="13"/>
        <v>2.9749999999999996</v>
      </c>
      <c r="L38" s="108">
        <f t="shared" si="13"/>
        <v>2.9749999999999996</v>
      </c>
      <c r="M38" s="108">
        <f t="shared" si="14"/>
        <v>8.9249999999999989</v>
      </c>
    </row>
    <row r="39" spans="1:13" outlineLevel="1" x14ac:dyDescent="0.25">
      <c r="A39" s="80" t="s">
        <v>28</v>
      </c>
      <c r="B39" s="78">
        <v>2</v>
      </c>
      <c r="C39" s="81" t="s">
        <v>35</v>
      </c>
      <c r="D39" s="17" t="s">
        <v>75</v>
      </c>
      <c r="E39" s="17"/>
      <c r="F39" s="17"/>
      <c r="G39" s="17" t="str">
        <f t="shared" si="0"/>
        <v/>
      </c>
      <c r="H39" s="17" t="s">
        <v>76</v>
      </c>
      <c r="I39" s="20"/>
      <c r="J39" s="17"/>
      <c r="K39" s="17"/>
      <c r="L39" s="17"/>
      <c r="M39" s="17"/>
    </row>
    <row r="40" spans="1:13" outlineLevel="2" x14ac:dyDescent="0.25">
      <c r="A40" s="82" t="s">
        <v>89</v>
      </c>
      <c r="B40" s="78">
        <v>3</v>
      </c>
      <c r="C40" s="83" t="s">
        <v>44</v>
      </c>
      <c r="D40" s="17" t="s">
        <v>75</v>
      </c>
      <c r="E40" s="17" t="s">
        <v>35</v>
      </c>
      <c r="F40" s="17" t="s">
        <v>41</v>
      </c>
      <c r="G40" s="17" t="str">
        <f t="shared" si="0"/>
        <v>01-Rqmts</v>
      </c>
      <c r="H40" s="17" t="s">
        <v>76</v>
      </c>
      <c r="I40" s="108">
        <f>(VLOOKUP(E40,metrics,MATCH(F40,complexity)+1))*(VLOOKUP(E40,metrics,MATCH(G40,lifecycle)+4,FALSE))</f>
        <v>0.1125</v>
      </c>
      <c r="J40" s="108">
        <f t="shared" ref="J40:L43" si="15">(VLOOKUP(J$1,role_allocation,MATCH($G40,lifecycle,FALSE)+1,FALSE))*$I40</f>
        <v>0.1125</v>
      </c>
      <c r="K40" s="108">
        <f t="shared" si="15"/>
        <v>2.8125000000000001E-2</v>
      </c>
      <c r="L40" s="108">
        <f t="shared" si="15"/>
        <v>0.1125</v>
      </c>
      <c r="M40" s="108">
        <f t="shared" ref="M40:M43" si="16">SUM(J40:L40)</f>
        <v>0.25312499999999999</v>
      </c>
    </row>
    <row r="41" spans="1:13" outlineLevel="2" x14ac:dyDescent="0.25">
      <c r="A41" s="82" t="s">
        <v>90</v>
      </c>
      <c r="B41" s="78">
        <v>3</v>
      </c>
      <c r="C41" s="83" t="s">
        <v>45</v>
      </c>
      <c r="D41" s="17" t="s">
        <v>75</v>
      </c>
      <c r="E41" s="17" t="s">
        <v>35</v>
      </c>
      <c r="F41" s="17" t="s">
        <v>41</v>
      </c>
      <c r="G41" s="17" t="str">
        <f t="shared" si="0"/>
        <v>02-Design</v>
      </c>
      <c r="H41" s="17" t="s">
        <v>76</v>
      </c>
      <c r="I41" s="108">
        <f>(VLOOKUP(E41,metrics,MATCH(F41,complexity)+1))*(VLOOKUP(E41,metrics,MATCH(G41,lifecycle)+4,FALSE))</f>
        <v>0.1125</v>
      </c>
      <c r="J41" s="108">
        <f t="shared" si="15"/>
        <v>2.8125000000000001E-2</v>
      </c>
      <c r="K41" s="108">
        <f t="shared" si="15"/>
        <v>0.1125</v>
      </c>
      <c r="L41" s="108">
        <f t="shared" si="15"/>
        <v>0</v>
      </c>
      <c r="M41" s="108">
        <f t="shared" si="16"/>
        <v>0.140625</v>
      </c>
    </row>
    <row r="42" spans="1:13" outlineLevel="2" x14ac:dyDescent="0.25">
      <c r="A42" s="82" t="s">
        <v>91</v>
      </c>
      <c r="B42" s="78">
        <v>3</v>
      </c>
      <c r="C42" s="83" t="s">
        <v>46</v>
      </c>
      <c r="D42" s="17" t="s">
        <v>75</v>
      </c>
      <c r="E42" s="17" t="s">
        <v>35</v>
      </c>
      <c r="F42" s="17" t="s">
        <v>41</v>
      </c>
      <c r="G42" s="17" t="str">
        <f t="shared" si="0"/>
        <v>03-Dev</v>
      </c>
      <c r="H42" s="17" t="s">
        <v>76</v>
      </c>
      <c r="I42" s="108">
        <f>(VLOOKUP(E42,metrics,MATCH(F42,complexity)+1))*(VLOOKUP(E42,metrics,MATCH(G42,lifecycle)+4,FALSE))</f>
        <v>1.125</v>
      </c>
      <c r="J42" s="108">
        <f t="shared" si="15"/>
        <v>0.28125</v>
      </c>
      <c r="K42" s="108">
        <f t="shared" si="15"/>
        <v>1.125</v>
      </c>
      <c r="L42" s="108">
        <f t="shared" si="15"/>
        <v>0.28125</v>
      </c>
      <c r="M42" s="108">
        <f t="shared" si="16"/>
        <v>1.6875</v>
      </c>
    </row>
    <row r="43" spans="1:13" outlineLevel="2" x14ac:dyDescent="0.25">
      <c r="A43" s="82" t="s">
        <v>92</v>
      </c>
      <c r="B43" s="78">
        <v>3</v>
      </c>
      <c r="C43" s="83" t="s">
        <v>47</v>
      </c>
      <c r="D43" s="17" t="s">
        <v>75</v>
      </c>
      <c r="E43" s="17" t="s">
        <v>35</v>
      </c>
      <c r="F43" s="17" t="s">
        <v>41</v>
      </c>
      <c r="G43" s="17" t="str">
        <f t="shared" si="0"/>
        <v>04-Test</v>
      </c>
      <c r="H43" s="17" t="s">
        <v>76</v>
      </c>
      <c r="I43" s="108">
        <f>(VLOOKUP(E43,metrics,MATCH(F43,complexity)+1))*(VLOOKUP(E43,metrics,MATCH(G43,lifecycle)+4,FALSE))</f>
        <v>0.1125</v>
      </c>
      <c r="J43" s="108">
        <f t="shared" si="15"/>
        <v>0.1125</v>
      </c>
      <c r="K43" s="108">
        <f t="shared" si="15"/>
        <v>0.1125</v>
      </c>
      <c r="L43" s="108">
        <f t="shared" si="15"/>
        <v>0.1125</v>
      </c>
      <c r="M43" s="108">
        <f t="shared" si="16"/>
        <v>0.33750000000000002</v>
      </c>
    </row>
    <row r="44" spans="1:13" x14ac:dyDescent="0.25">
      <c r="A44" s="77" t="s">
        <v>29</v>
      </c>
      <c r="B44" s="78">
        <v>1</v>
      </c>
      <c r="C44" s="79" t="s">
        <v>93</v>
      </c>
      <c r="D44" s="17"/>
      <c r="E44" s="17"/>
      <c r="F44" s="17"/>
      <c r="G44" s="17" t="str">
        <f t="shared" si="0"/>
        <v/>
      </c>
      <c r="H44" s="17" t="s">
        <v>94</v>
      </c>
      <c r="I44" s="20"/>
      <c r="J44" s="17"/>
      <c r="K44" s="17"/>
      <c r="L44" s="17"/>
      <c r="M44" s="17"/>
    </row>
    <row r="45" spans="1:13" outlineLevel="1" x14ac:dyDescent="0.25">
      <c r="A45" s="80" t="s">
        <v>31</v>
      </c>
      <c r="B45" s="78">
        <v>2</v>
      </c>
      <c r="C45" s="81" t="s">
        <v>11</v>
      </c>
      <c r="D45" s="17" t="s">
        <v>93</v>
      </c>
      <c r="E45" s="17"/>
      <c r="F45" s="17"/>
      <c r="G45" s="17" t="str">
        <f t="shared" si="0"/>
        <v/>
      </c>
      <c r="H45" s="17" t="s">
        <v>94</v>
      </c>
      <c r="I45" s="20"/>
      <c r="J45" s="17"/>
      <c r="K45" s="17"/>
      <c r="L45" s="17"/>
      <c r="M45" s="17"/>
    </row>
    <row r="46" spans="1:13" outlineLevel="2" x14ac:dyDescent="0.25">
      <c r="A46" s="82" t="s">
        <v>95</v>
      </c>
      <c r="B46" s="78">
        <v>3</v>
      </c>
      <c r="C46" s="83" t="s">
        <v>44</v>
      </c>
      <c r="D46" s="17" t="s">
        <v>93</v>
      </c>
      <c r="E46" s="17" t="s">
        <v>11</v>
      </c>
      <c r="F46" s="17" t="s">
        <v>43</v>
      </c>
      <c r="G46" s="17" t="str">
        <f t="shared" si="0"/>
        <v>01-Rqmts</v>
      </c>
      <c r="H46" s="17" t="s">
        <v>94</v>
      </c>
      <c r="I46" s="108">
        <f>(VLOOKUP(E46,metrics,MATCH(F46,complexity)+1))*(VLOOKUP(E46,metrics,MATCH(G46,lifecycle)+4,FALSE))</f>
        <v>1</v>
      </c>
      <c r="J46" s="108">
        <f t="shared" ref="J46:L49" si="17">(VLOOKUP(J$1,role_allocation,MATCH($G46,lifecycle,FALSE)+1,FALSE))*$I46</f>
        <v>1</v>
      </c>
      <c r="K46" s="108">
        <f t="shared" si="17"/>
        <v>0.25</v>
      </c>
      <c r="L46" s="108">
        <f t="shared" si="17"/>
        <v>1</v>
      </c>
      <c r="M46" s="108">
        <f t="shared" ref="M46:M49" si="18">SUM(J46:L46)</f>
        <v>2.25</v>
      </c>
    </row>
    <row r="47" spans="1:13" outlineLevel="2" x14ac:dyDescent="0.25">
      <c r="A47" s="82" t="s">
        <v>96</v>
      </c>
      <c r="B47" s="78">
        <v>3</v>
      </c>
      <c r="C47" s="83" t="s">
        <v>45</v>
      </c>
      <c r="D47" s="17" t="s">
        <v>93</v>
      </c>
      <c r="E47" s="17" t="s">
        <v>11</v>
      </c>
      <c r="F47" s="17" t="s">
        <v>43</v>
      </c>
      <c r="G47" s="17" t="str">
        <f t="shared" si="0"/>
        <v>02-Design</v>
      </c>
      <c r="H47" s="17" t="s">
        <v>94</v>
      </c>
      <c r="I47" s="108">
        <f>(VLOOKUP(E47,metrics,MATCH(F47,complexity)+1))*(VLOOKUP(E47,metrics,MATCH(G47,lifecycle)+4,FALSE))</f>
        <v>0.4</v>
      </c>
      <c r="J47" s="108">
        <f t="shared" si="17"/>
        <v>0.1</v>
      </c>
      <c r="K47" s="108">
        <f t="shared" si="17"/>
        <v>0.4</v>
      </c>
      <c r="L47" s="108">
        <f t="shared" si="17"/>
        <v>0</v>
      </c>
      <c r="M47" s="108">
        <f t="shared" si="18"/>
        <v>0.5</v>
      </c>
    </row>
    <row r="48" spans="1:13" outlineLevel="2" x14ac:dyDescent="0.25">
      <c r="A48" s="82" t="s">
        <v>97</v>
      </c>
      <c r="B48" s="78">
        <v>3</v>
      </c>
      <c r="C48" s="83" t="s">
        <v>46</v>
      </c>
      <c r="D48" s="17" t="s">
        <v>93</v>
      </c>
      <c r="E48" s="17" t="s">
        <v>11</v>
      </c>
      <c r="F48" s="17" t="s">
        <v>43</v>
      </c>
      <c r="G48" s="17" t="str">
        <f t="shared" si="0"/>
        <v>03-Dev</v>
      </c>
      <c r="H48" s="17" t="s">
        <v>94</v>
      </c>
      <c r="I48" s="108">
        <f>(VLOOKUP(E48,metrics,MATCH(F48,complexity)+1))*(VLOOKUP(E48,metrics,MATCH(G48,lifecycle)+4,FALSE))</f>
        <v>4</v>
      </c>
      <c r="J48" s="108">
        <f t="shared" si="17"/>
        <v>1</v>
      </c>
      <c r="K48" s="108">
        <f t="shared" si="17"/>
        <v>4</v>
      </c>
      <c r="L48" s="108">
        <f t="shared" si="17"/>
        <v>1</v>
      </c>
      <c r="M48" s="108">
        <f t="shared" si="18"/>
        <v>6</v>
      </c>
    </row>
    <row r="49" spans="1:13" outlineLevel="2" x14ac:dyDescent="0.25">
      <c r="A49" s="82" t="s">
        <v>98</v>
      </c>
      <c r="B49" s="78">
        <v>3</v>
      </c>
      <c r="C49" s="83" t="s">
        <v>47</v>
      </c>
      <c r="D49" s="17" t="s">
        <v>93</v>
      </c>
      <c r="E49" s="17" t="s">
        <v>11</v>
      </c>
      <c r="F49" s="17" t="s">
        <v>43</v>
      </c>
      <c r="G49" s="17" t="str">
        <f t="shared" si="0"/>
        <v>04-Test</v>
      </c>
      <c r="H49" s="17" t="s">
        <v>94</v>
      </c>
      <c r="I49" s="108">
        <f>(VLOOKUP(E49,metrics,MATCH(F49,complexity)+1))*(VLOOKUP(E49,metrics,MATCH(G49,lifecycle)+4,FALSE))</f>
        <v>1.4</v>
      </c>
      <c r="J49" s="108">
        <f t="shared" si="17"/>
        <v>1.4</v>
      </c>
      <c r="K49" s="108">
        <f t="shared" si="17"/>
        <v>1.4</v>
      </c>
      <c r="L49" s="108">
        <f t="shared" si="17"/>
        <v>1.4</v>
      </c>
      <c r="M49" s="108">
        <f t="shared" si="18"/>
        <v>4.1999999999999993</v>
      </c>
    </row>
    <row r="50" spans="1:13" outlineLevel="1" x14ac:dyDescent="0.25">
      <c r="A50" s="80" t="s">
        <v>32</v>
      </c>
      <c r="B50" s="78">
        <v>2</v>
      </c>
      <c r="C50" s="81" t="s">
        <v>23</v>
      </c>
      <c r="D50" s="17" t="s">
        <v>93</v>
      </c>
      <c r="E50" s="17"/>
      <c r="F50" s="17"/>
      <c r="G50" s="17" t="str">
        <f t="shared" si="0"/>
        <v/>
      </c>
      <c r="H50" s="17" t="s">
        <v>94</v>
      </c>
      <c r="I50" s="20"/>
      <c r="J50" s="17"/>
      <c r="K50" s="17"/>
      <c r="L50" s="17"/>
      <c r="M50" s="17"/>
    </row>
    <row r="51" spans="1:13" outlineLevel="2" x14ac:dyDescent="0.25">
      <c r="A51" s="82" t="s">
        <v>99</v>
      </c>
      <c r="B51" s="78">
        <v>3</v>
      </c>
      <c r="C51" s="83" t="s">
        <v>44</v>
      </c>
      <c r="D51" s="17" t="s">
        <v>93</v>
      </c>
      <c r="E51" s="17" t="s">
        <v>23</v>
      </c>
      <c r="F51" s="17" t="s">
        <v>42</v>
      </c>
      <c r="G51" s="17" t="str">
        <f t="shared" si="0"/>
        <v>01-Rqmts</v>
      </c>
      <c r="H51" s="17" t="s">
        <v>94</v>
      </c>
      <c r="I51" s="108">
        <f>(VLOOKUP(E51,metrics,MATCH(F51,complexity)+1))*(VLOOKUP(E51,metrics,MATCH(G51,lifecycle)+4,FALSE))</f>
        <v>0.25</v>
      </c>
      <c r="J51" s="108">
        <f t="shared" ref="J51:L54" si="19">(VLOOKUP(J$1,role_allocation,MATCH($G51,lifecycle,FALSE)+1,FALSE))*$I51</f>
        <v>0.25</v>
      </c>
      <c r="K51" s="108">
        <f t="shared" si="19"/>
        <v>6.25E-2</v>
      </c>
      <c r="L51" s="108">
        <f t="shared" si="19"/>
        <v>0.25</v>
      </c>
      <c r="M51" s="108">
        <f t="shared" ref="M51:M64" si="20">SUM(J51:L51)</f>
        <v>0.5625</v>
      </c>
    </row>
    <row r="52" spans="1:13" outlineLevel="2" x14ac:dyDescent="0.25">
      <c r="A52" s="82" t="s">
        <v>100</v>
      </c>
      <c r="B52" s="78">
        <v>3</v>
      </c>
      <c r="C52" s="83" t="s">
        <v>45</v>
      </c>
      <c r="D52" s="17" t="s">
        <v>93</v>
      </c>
      <c r="E52" s="17" t="s">
        <v>23</v>
      </c>
      <c r="F52" s="17" t="s">
        <v>42</v>
      </c>
      <c r="G52" s="17" t="str">
        <f t="shared" si="0"/>
        <v>02-Design</v>
      </c>
      <c r="H52" s="17" t="s">
        <v>94</v>
      </c>
      <c r="I52" s="108">
        <f>(VLOOKUP(E52,metrics,MATCH(F52,complexity)+1))*(VLOOKUP(E52,metrics,MATCH(G52,lifecycle)+4,FALSE))</f>
        <v>0.25</v>
      </c>
      <c r="J52" s="108">
        <f t="shared" si="19"/>
        <v>6.25E-2</v>
      </c>
      <c r="K52" s="108">
        <f t="shared" si="19"/>
        <v>0.25</v>
      </c>
      <c r="L52" s="108">
        <f t="shared" si="19"/>
        <v>0</v>
      </c>
      <c r="M52" s="108">
        <f t="shared" si="20"/>
        <v>0.3125</v>
      </c>
    </row>
    <row r="53" spans="1:13" outlineLevel="2" x14ac:dyDescent="0.25">
      <c r="A53" s="82" t="s">
        <v>101</v>
      </c>
      <c r="B53" s="78">
        <v>3</v>
      </c>
      <c r="C53" s="83" t="s">
        <v>46</v>
      </c>
      <c r="D53" s="17" t="s">
        <v>93</v>
      </c>
      <c r="E53" s="17" t="s">
        <v>23</v>
      </c>
      <c r="F53" s="17" t="s">
        <v>42</v>
      </c>
      <c r="G53" s="17" t="str">
        <f t="shared" si="0"/>
        <v>03-Dev</v>
      </c>
      <c r="H53" s="17" t="s">
        <v>94</v>
      </c>
      <c r="I53" s="108">
        <f>(VLOOKUP(E53,metrics,MATCH(F53,complexity)+1))*(VLOOKUP(E53,metrics,MATCH(G53,lifecycle)+4,FALSE))</f>
        <v>2.5</v>
      </c>
      <c r="J53" s="108">
        <f t="shared" si="19"/>
        <v>0.625</v>
      </c>
      <c r="K53" s="108">
        <f t="shared" si="19"/>
        <v>2.5</v>
      </c>
      <c r="L53" s="108">
        <f t="shared" si="19"/>
        <v>0.625</v>
      </c>
      <c r="M53" s="108">
        <f t="shared" si="20"/>
        <v>3.75</v>
      </c>
    </row>
    <row r="54" spans="1:13" outlineLevel="2" x14ac:dyDescent="0.25">
      <c r="A54" s="82" t="s">
        <v>102</v>
      </c>
      <c r="B54" s="78">
        <v>3</v>
      </c>
      <c r="C54" s="83" t="s">
        <v>47</v>
      </c>
      <c r="D54" s="17" t="s">
        <v>93</v>
      </c>
      <c r="E54" s="17" t="s">
        <v>23</v>
      </c>
      <c r="F54" s="17" t="s">
        <v>42</v>
      </c>
      <c r="G54" s="17" t="str">
        <f t="shared" si="0"/>
        <v>04-Test</v>
      </c>
      <c r="H54" s="17" t="s">
        <v>94</v>
      </c>
      <c r="I54" s="108">
        <f>(VLOOKUP(E54,metrics,MATCH(F54,complexity)+1))*(VLOOKUP(E54,metrics,MATCH(G54,lifecycle)+4,FALSE))</f>
        <v>0.25</v>
      </c>
      <c r="J54" s="108">
        <f t="shared" si="19"/>
        <v>0.25</v>
      </c>
      <c r="K54" s="108">
        <f t="shared" si="19"/>
        <v>0.25</v>
      </c>
      <c r="L54" s="108">
        <f t="shared" si="19"/>
        <v>0.25</v>
      </c>
      <c r="M54" s="108">
        <f t="shared" si="20"/>
        <v>0.75</v>
      </c>
    </row>
    <row r="55" spans="1:13" outlineLevel="1" x14ac:dyDescent="0.25">
      <c r="A55" s="80" t="s">
        <v>33</v>
      </c>
      <c r="B55" s="78">
        <v>2</v>
      </c>
      <c r="C55" s="81" t="s">
        <v>30</v>
      </c>
      <c r="D55" s="17" t="s">
        <v>93</v>
      </c>
      <c r="E55" s="17"/>
      <c r="F55" s="17"/>
      <c r="G55" s="17" t="str">
        <f t="shared" si="0"/>
        <v/>
      </c>
      <c r="H55" s="17" t="s">
        <v>94</v>
      </c>
      <c r="I55" s="20"/>
      <c r="J55" s="17"/>
      <c r="K55" s="17"/>
      <c r="L55" s="17"/>
      <c r="M55" s="17"/>
    </row>
    <row r="56" spans="1:13" outlineLevel="2" x14ac:dyDescent="0.25">
      <c r="A56" s="82" t="s">
        <v>103</v>
      </c>
      <c r="B56" s="78">
        <v>3</v>
      </c>
      <c r="C56" s="83" t="s">
        <v>44</v>
      </c>
      <c r="D56" s="17" t="s">
        <v>93</v>
      </c>
      <c r="E56" s="17" t="s">
        <v>30</v>
      </c>
      <c r="F56" s="17" t="s">
        <v>43</v>
      </c>
      <c r="G56" s="17" t="str">
        <f t="shared" si="0"/>
        <v>01-Rqmts</v>
      </c>
      <c r="H56" s="17" t="s">
        <v>94</v>
      </c>
      <c r="I56" s="108">
        <f>(VLOOKUP(E56,metrics,MATCH(F56,complexity)+1))*(VLOOKUP(E56,metrics,MATCH(G56,lifecycle)+4,FALSE))</f>
        <v>0.85000000000000009</v>
      </c>
      <c r="J56" s="108">
        <f t="shared" ref="J56:L59" si="21">(VLOOKUP(J$1,role_allocation,MATCH($G56,lifecycle,FALSE)+1,FALSE))*$I56</f>
        <v>0.85000000000000009</v>
      </c>
      <c r="K56" s="108">
        <f t="shared" si="21"/>
        <v>0.21250000000000002</v>
      </c>
      <c r="L56" s="108">
        <f t="shared" si="21"/>
        <v>0.85000000000000009</v>
      </c>
      <c r="M56" s="108">
        <f t="shared" si="20"/>
        <v>1.9125000000000001</v>
      </c>
    </row>
    <row r="57" spans="1:13" outlineLevel="2" x14ac:dyDescent="0.25">
      <c r="A57" s="82" t="s">
        <v>104</v>
      </c>
      <c r="B57" s="78">
        <v>3</v>
      </c>
      <c r="C57" s="83" t="s">
        <v>45</v>
      </c>
      <c r="D57" s="17" t="s">
        <v>93</v>
      </c>
      <c r="E57" s="17" t="s">
        <v>30</v>
      </c>
      <c r="F57" s="17" t="s">
        <v>43</v>
      </c>
      <c r="G57" s="17" t="str">
        <f t="shared" si="0"/>
        <v>02-Design</v>
      </c>
      <c r="H57" s="17" t="s">
        <v>94</v>
      </c>
      <c r="I57" s="108">
        <f>(VLOOKUP(E57,metrics,MATCH(F57,complexity)+1))*(VLOOKUP(E57,metrics,MATCH(G57,lifecycle)+4,FALSE))</f>
        <v>2.125</v>
      </c>
      <c r="J57" s="108">
        <f t="shared" si="21"/>
        <v>0.53125</v>
      </c>
      <c r="K57" s="108">
        <f t="shared" si="21"/>
        <v>2.125</v>
      </c>
      <c r="L57" s="108">
        <f t="shared" si="21"/>
        <v>0</v>
      </c>
      <c r="M57" s="108">
        <f t="shared" si="20"/>
        <v>2.65625</v>
      </c>
    </row>
    <row r="58" spans="1:13" outlineLevel="2" x14ac:dyDescent="0.25">
      <c r="A58" s="82" t="s">
        <v>105</v>
      </c>
      <c r="B58" s="78">
        <v>3</v>
      </c>
      <c r="C58" s="83" t="s">
        <v>46</v>
      </c>
      <c r="D58" s="17" t="s">
        <v>93</v>
      </c>
      <c r="E58" s="17" t="s">
        <v>30</v>
      </c>
      <c r="F58" s="17" t="s">
        <v>43</v>
      </c>
      <c r="G58" s="17" t="str">
        <f t="shared" si="0"/>
        <v>03-Dev</v>
      </c>
      <c r="H58" s="17" t="s">
        <v>94</v>
      </c>
      <c r="I58" s="108">
        <f>(VLOOKUP(E58,metrics,MATCH(F58,complexity)+1))*(VLOOKUP(E58,metrics,MATCH(G58,lifecycle)+4,FALSE))</f>
        <v>8.5</v>
      </c>
      <c r="J58" s="108">
        <f t="shared" si="21"/>
        <v>2.125</v>
      </c>
      <c r="K58" s="108">
        <f t="shared" si="21"/>
        <v>8.5</v>
      </c>
      <c r="L58" s="108">
        <f t="shared" si="21"/>
        <v>2.125</v>
      </c>
      <c r="M58" s="108">
        <f t="shared" si="20"/>
        <v>12.75</v>
      </c>
    </row>
    <row r="59" spans="1:13" outlineLevel="2" x14ac:dyDescent="0.25">
      <c r="A59" s="82" t="s">
        <v>106</v>
      </c>
      <c r="B59" s="78">
        <v>3</v>
      </c>
      <c r="C59" s="83" t="s">
        <v>47</v>
      </c>
      <c r="D59" s="17" t="s">
        <v>93</v>
      </c>
      <c r="E59" s="17" t="s">
        <v>30</v>
      </c>
      <c r="F59" s="17" t="s">
        <v>43</v>
      </c>
      <c r="G59" s="17" t="str">
        <f t="shared" si="0"/>
        <v>04-Test</v>
      </c>
      <c r="H59" s="17" t="s">
        <v>94</v>
      </c>
      <c r="I59" s="108">
        <f>(VLOOKUP(E59,metrics,MATCH(F59,complexity)+1))*(VLOOKUP(E59,metrics,MATCH(G59,lifecycle)+4,FALSE))</f>
        <v>2.9749999999999996</v>
      </c>
      <c r="J59" s="108">
        <f t="shared" si="21"/>
        <v>2.9749999999999996</v>
      </c>
      <c r="K59" s="108">
        <f t="shared" si="21"/>
        <v>2.9749999999999996</v>
      </c>
      <c r="L59" s="108">
        <f t="shared" si="21"/>
        <v>2.9749999999999996</v>
      </c>
      <c r="M59" s="108">
        <f t="shared" si="20"/>
        <v>8.9249999999999989</v>
      </c>
    </row>
    <row r="60" spans="1:13" outlineLevel="1" x14ac:dyDescent="0.25">
      <c r="A60" s="80" t="s">
        <v>107</v>
      </c>
      <c r="B60" s="78">
        <v>2</v>
      </c>
      <c r="C60" s="81" t="s">
        <v>35</v>
      </c>
      <c r="D60" s="17" t="s">
        <v>93</v>
      </c>
      <c r="E60" s="17"/>
      <c r="F60" s="17"/>
      <c r="G60" s="17" t="str">
        <f t="shared" si="0"/>
        <v/>
      </c>
      <c r="H60" s="17" t="s">
        <v>94</v>
      </c>
      <c r="I60" s="20"/>
      <c r="J60" s="17"/>
      <c r="K60" s="17"/>
      <c r="L60" s="17"/>
      <c r="M60" s="17"/>
    </row>
    <row r="61" spans="1:13" outlineLevel="2" x14ac:dyDescent="0.25">
      <c r="A61" s="82" t="s">
        <v>108</v>
      </c>
      <c r="B61" s="78">
        <v>3</v>
      </c>
      <c r="C61" s="83" t="s">
        <v>44</v>
      </c>
      <c r="D61" s="17" t="s">
        <v>93</v>
      </c>
      <c r="E61" s="17" t="s">
        <v>35</v>
      </c>
      <c r="F61" s="17" t="s">
        <v>41</v>
      </c>
      <c r="G61" s="17" t="str">
        <f t="shared" si="0"/>
        <v>01-Rqmts</v>
      </c>
      <c r="H61" s="17" t="s">
        <v>94</v>
      </c>
      <c r="I61" s="108">
        <f>(VLOOKUP(E61,metrics,MATCH(F61,complexity)+1))*(VLOOKUP(E61,metrics,MATCH(G61,lifecycle)+4,FALSE))</f>
        <v>0.1125</v>
      </c>
      <c r="J61" s="108">
        <f t="shared" ref="J61:L64" si="22">(VLOOKUP(J$1,role_allocation,MATCH($G61,lifecycle,FALSE)+1,FALSE))*$I61</f>
        <v>0.1125</v>
      </c>
      <c r="K61" s="108">
        <f t="shared" si="22"/>
        <v>2.8125000000000001E-2</v>
      </c>
      <c r="L61" s="108">
        <f t="shared" si="22"/>
        <v>0.1125</v>
      </c>
      <c r="M61" s="108">
        <f t="shared" si="20"/>
        <v>0.25312499999999999</v>
      </c>
    </row>
    <row r="62" spans="1:13" outlineLevel="2" x14ac:dyDescent="0.25">
      <c r="A62" s="82" t="s">
        <v>109</v>
      </c>
      <c r="B62" s="78">
        <v>3</v>
      </c>
      <c r="C62" s="83" t="s">
        <v>45</v>
      </c>
      <c r="D62" s="17" t="s">
        <v>93</v>
      </c>
      <c r="E62" s="17" t="s">
        <v>35</v>
      </c>
      <c r="F62" s="17" t="s">
        <v>41</v>
      </c>
      <c r="G62" s="17" t="str">
        <f t="shared" si="0"/>
        <v>02-Design</v>
      </c>
      <c r="H62" s="17" t="s">
        <v>94</v>
      </c>
      <c r="I62" s="108">
        <f>(VLOOKUP(E62,metrics,MATCH(F62,complexity)+1))*(VLOOKUP(E62,metrics,MATCH(G62,lifecycle)+4,FALSE))</f>
        <v>0.1125</v>
      </c>
      <c r="J62" s="108">
        <f t="shared" si="22"/>
        <v>2.8125000000000001E-2</v>
      </c>
      <c r="K62" s="108">
        <f t="shared" si="22"/>
        <v>0.1125</v>
      </c>
      <c r="L62" s="108">
        <f t="shared" si="22"/>
        <v>0</v>
      </c>
      <c r="M62" s="108">
        <f t="shared" si="20"/>
        <v>0.140625</v>
      </c>
    </row>
    <row r="63" spans="1:13" outlineLevel="2" x14ac:dyDescent="0.25">
      <c r="A63" s="82" t="s">
        <v>110</v>
      </c>
      <c r="B63" s="78">
        <v>3</v>
      </c>
      <c r="C63" s="83" t="s">
        <v>46</v>
      </c>
      <c r="D63" s="17" t="s">
        <v>93</v>
      </c>
      <c r="E63" s="17" t="s">
        <v>35</v>
      </c>
      <c r="F63" s="17" t="s">
        <v>41</v>
      </c>
      <c r="G63" s="17" t="str">
        <f t="shared" si="0"/>
        <v>03-Dev</v>
      </c>
      <c r="H63" s="17" t="s">
        <v>94</v>
      </c>
      <c r="I63" s="108">
        <f>(VLOOKUP(E63,metrics,MATCH(F63,complexity)+1))*(VLOOKUP(E63,metrics,MATCH(G63,lifecycle)+4,FALSE))</f>
        <v>1.125</v>
      </c>
      <c r="J63" s="108">
        <f t="shared" si="22"/>
        <v>0.28125</v>
      </c>
      <c r="K63" s="108">
        <f t="shared" si="22"/>
        <v>1.125</v>
      </c>
      <c r="L63" s="108">
        <f t="shared" si="22"/>
        <v>0.28125</v>
      </c>
      <c r="M63" s="108">
        <f t="shared" si="20"/>
        <v>1.6875</v>
      </c>
    </row>
    <row r="64" spans="1:13" outlineLevel="2" x14ac:dyDescent="0.25">
      <c r="A64" s="82" t="s">
        <v>111</v>
      </c>
      <c r="B64" s="78">
        <v>3</v>
      </c>
      <c r="C64" s="83" t="s">
        <v>47</v>
      </c>
      <c r="D64" s="17" t="s">
        <v>93</v>
      </c>
      <c r="E64" s="17" t="s">
        <v>35</v>
      </c>
      <c r="F64" s="17" t="s">
        <v>41</v>
      </c>
      <c r="G64" s="17" t="str">
        <f t="shared" si="0"/>
        <v>04-Test</v>
      </c>
      <c r="H64" s="17" t="s">
        <v>94</v>
      </c>
      <c r="I64" s="108">
        <f>(VLOOKUP(E64,metrics,MATCH(F64,complexity)+1))*(VLOOKUP(E64,metrics,MATCH(G64,lifecycle)+4,FALSE))</f>
        <v>0.1125</v>
      </c>
      <c r="J64" s="108">
        <f t="shared" si="22"/>
        <v>0.1125</v>
      </c>
      <c r="K64" s="108">
        <f t="shared" si="22"/>
        <v>0.1125</v>
      </c>
      <c r="L64" s="108">
        <f t="shared" si="22"/>
        <v>0.1125</v>
      </c>
      <c r="M64" s="108">
        <f t="shared" si="20"/>
        <v>0.33750000000000002</v>
      </c>
    </row>
    <row r="65" spans="1:13" x14ac:dyDescent="0.25">
      <c r="A65" s="77" t="s">
        <v>34</v>
      </c>
      <c r="B65" s="78">
        <v>1</v>
      </c>
      <c r="C65" s="79" t="s">
        <v>112</v>
      </c>
      <c r="D65" s="17"/>
      <c r="E65" s="17"/>
      <c r="F65" s="17"/>
      <c r="G65" s="17" t="str">
        <f t="shared" si="0"/>
        <v/>
      </c>
      <c r="H65" s="17" t="s">
        <v>113</v>
      </c>
      <c r="I65" s="20"/>
      <c r="J65" s="17"/>
      <c r="K65" s="17"/>
      <c r="L65" s="17"/>
      <c r="M65" s="17"/>
    </row>
    <row r="66" spans="1:13" outlineLevel="1" x14ac:dyDescent="0.25">
      <c r="A66" s="80" t="s">
        <v>36</v>
      </c>
      <c r="B66" s="78">
        <v>2</v>
      </c>
      <c r="C66" s="81" t="s">
        <v>11</v>
      </c>
      <c r="D66" s="17" t="s">
        <v>112</v>
      </c>
      <c r="E66" s="17"/>
      <c r="F66" s="17"/>
      <c r="G66" s="17" t="str">
        <f t="shared" si="0"/>
        <v/>
      </c>
      <c r="H66" s="17" t="s">
        <v>113</v>
      </c>
      <c r="I66" s="20"/>
      <c r="J66" s="17"/>
      <c r="K66" s="17"/>
      <c r="L66" s="17"/>
      <c r="M66" s="17"/>
    </row>
    <row r="67" spans="1:13" outlineLevel="2" x14ac:dyDescent="0.25">
      <c r="A67" s="82" t="s">
        <v>114</v>
      </c>
      <c r="B67" s="78">
        <v>3</v>
      </c>
      <c r="C67" s="83" t="s">
        <v>44</v>
      </c>
      <c r="D67" s="17" t="s">
        <v>112</v>
      </c>
      <c r="E67" s="17" t="s">
        <v>11</v>
      </c>
      <c r="F67" s="17" t="s">
        <v>42</v>
      </c>
      <c r="G67" s="17" t="str">
        <f t="shared" ref="G67:G85" si="23">IF(B67=3,C67,"")</f>
        <v>01-Rqmts</v>
      </c>
      <c r="H67" s="17" t="s">
        <v>113</v>
      </c>
      <c r="I67" s="108">
        <f>(VLOOKUP(E67,metrics,MATCH(F67,complexity)+1))*(VLOOKUP(E67,metrics,MATCH(G67,lifecycle)+4,FALSE))</f>
        <v>0.5</v>
      </c>
      <c r="J67" s="108">
        <f t="shared" ref="J67:L70" si="24">(VLOOKUP(J$1,role_allocation,MATCH($G67,lifecycle,FALSE)+1,FALSE))*$I67</f>
        <v>0.5</v>
      </c>
      <c r="K67" s="108">
        <f t="shared" si="24"/>
        <v>0.125</v>
      </c>
      <c r="L67" s="108">
        <f t="shared" si="24"/>
        <v>0.5</v>
      </c>
      <c r="M67" s="108">
        <f t="shared" ref="M67:M70" si="25">SUM(J67:L67)</f>
        <v>1.125</v>
      </c>
    </row>
    <row r="68" spans="1:13" outlineLevel="2" x14ac:dyDescent="0.25">
      <c r="A68" s="82" t="s">
        <v>115</v>
      </c>
      <c r="B68" s="78">
        <v>3</v>
      </c>
      <c r="C68" s="83" t="s">
        <v>45</v>
      </c>
      <c r="D68" s="17" t="s">
        <v>112</v>
      </c>
      <c r="E68" s="17" t="s">
        <v>11</v>
      </c>
      <c r="F68" s="17" t="s">
        <v>42</v>
      </c>
      <c r="G68" s="17" t="str">
        <f t="shared" si="23"/>
        <v>02-Design</v>
      </c>
      <c r="H68" s="17" t="s">
        <v>113</v>
      </c>
      <c r="I68" s="108">
        <f>(VLOOKUP(E68,metrics,MATCH(F68,complexity)+1))*(VLOOKUP(E68,metrics,MATCH(G68,lifecycle)+4,FALSE))</f>
        <v>0.2</v>
      </c>
      <c r="J68" s="108">
        <f t="shared" si="24"/>
        <v>0.05</v>
      </c>
      <c r="K68" s="108">
        <f t="shared" si="24"/>
        <v>0.2</v>
      </c>
      <c r="L68" s="108">
        <f t="shared" si="24"/>
        <v>0</v>
      </c>
      <c r="M68" s="108">
        <f t="shared" si="25"/>
        <v>0.25</v>
      </c>
    </row>
    <row r="69" spans="1:13" outlineLevel="2" x14ac:dyDescent="0.25">
      <c r="A69" s="82" t="s">
        <v>116</v>
      </c>
      <c r="B69" s="78">
        <v>3</v>
      </c>
      <c r="C69" s="83" t="s">
        <v>46</v>
      </c>
      <c r="D69" s="17" t="s">
        <v>112</v>
      </c>
      <c r="E69" s="17" t="s">
        <v>11</v>
      </c>
      <c r="F69" s="17" t="s">
        <v>42</v>
      </c>
      <c r="G69" s="17" t="str">
        <f t="shared" si="23"/>
        <v>03-Dev</v>
      </c>
      <c r="H69" s="17" t="s">
        <v>113</v>
      </c>
      <c r="I69" s="108">
        <f>(VLOOKUP(E69,metrics,MATCH(F69,complexity)+1))*(VLOOKUP(E69,metrics,MATCH(G69,lifecycle)+4,FALSE))</f>
        <v>2</v>
      </c>
      <c r="J69" s="108">
        <f t="shared" si="24"/>
        <v>0.5</v>
      </c>
      <c r="K69" s="108">
        <f t="shared" si="24"/>
        <v>2</v>
      </c>
      <c r="L69" s="108">
        <f t="shared" si="24"/>
        <v>0.5</v>
      </c>
      <c r="M69" s="108">
        <f t="shared" si="25"/>
        <v>3</v>
      </c>
    </row>
    <row r="70" spans="1:13" outlineLevel="2" x14ac:dyDescent="0.25">
      <c r="A70" s="82" t="s">
        <v>117</v>
      </c>
      <c r="B70" s="78">
        <v>3</v>
      </c>
      <c r="C70" s="83" t="s">
        <v>47</v>
      </c>
      <c r="D70" s="17" t="s">
        <v>112</v>
      </c>
      <c r="E70" s="17" t="s">
        <v>11</v>
      </c>
      <c r="F70" s="17" t="s">
        <v>42</v>
      </c>
      <c r="G70" s="17" t="str">
        <f t="shared" si="23"/>
        <v>04-Test</v>
      </c>
      <c r="H70" s="17" t="s">
        <v>113</v>
      </c>
      <c r="I70" s="108">
        <f>(VLOOKUP(E70,metrics,MATCH(F70,complexity)+1))*(VLOOKUP(E70,metrics,MATCH(G70,lifecycle)+4,FALSE))</f>
        <v>0.7</v>
      </c>
      <c r="J70" s="108">
        <f t="shared" si="24"/>
        <v>0.7</v>
      </c>
      <c r="K70" s="108">
        <f t="shared" si="24"/>
        <v>0.7</v>
      </c>
      <c r="L70" s="108">
        <f t="shared" si="24"/>
        <v>0.7</v>
      </c>
      <c r="M70" s="108">
        <f t="shared" si="25"/>
        <v>2.0999999999999996</v>
      </c>
    </row>
    <row r="71" spans="1:13" outlineLevel="1" x14ac:dyDescent="0.25">
      <c r="A71" s="80" t="s">
        <v>118</v>
      </c>
      <c r="B71" s="78">
        <v>2</v>
      </c>
      <c r="C71" s="81" t="s">
        <v>23</v>
      </c>
      <c r="D71" s="17" t="s">
        <v>112</v>
      </c>
      <c r="E71" s="17"/>
      <c r="F71" s="17"/>
      <c r="G71" s="17" t="str">
        <f t="shared" si="23"/>
        <v/>
      </c>
      <c r="H71" s="17" t="s">
        <v>113</v>
      </c>
      <c r="I71" s="20"/>
      <c r="J71" s="17"/>
      <c r="K71" s="17"/>
      <c r="L71" s="17"/>
      <c r="M71" s="17"/>
    </row>
    <row r="72" spans="1:13" outlineLevel="2" x14ac:dyDescent="0.25">
      <c r="A72" s="82" t="s">
        <v>119</v>
      </c>
      <c r="B72" s="78">
        <v>3</v>
      </c>
      <c r="C72" s="83" t="s">
        <v>44</v>
      </c>
      <c r="D72" s="17" t="s">
        <v>112</v>
      </c>
      <c r="E72" s="17" t="s">
        <v>23</v>
      </c>
      <c r="F72" s="17" t="s">
        <v>41</v>
      </c>
      <c r="G72" s="17" t="str">
        <f t="shared" si="23"/>
        <v>01-Rqmts</v>
      </c>
      <c r="H72" s="17" t="s">
        <v>113</v>
      </c>
      <c r="I72" s="108">
        <f>(VLOOKUP(E72,metrics,MATCH(F72,complexity)+1))*(VLOOKUP(E72,metrics,MATCH(G72,lifecycle)+4,FALSE))</f>
        <v>0.125</v>
      </c>
      <c r="J72" s="108">
        <f t="shared" ref="J72:L75" si="26">(VLOOKUP(J$1,role_allocation,MATCH($G72,lifecycle,FALSE)+1,FALSE))*$I72</f>
        <v>0.125</v>
      </c>
      <c r="K72" s="108">
        <f t="shared" si="26"/>
        <v>3.125E-2</v>
      </c>
      <c r="L72" s="108">
        <f t="shared" si="26"/>
        <v>0.125</v>
      </c>
      <c r="M72" s="108">
        <f t="shared" ref="M72:M75" si="27">SUM(J72:L72)</f>
        <v>0.28125</v>
      </c>
    </row>
    <row r="73" spans="1:13" outlineLevel="2" x14ac:dyDescent="0.25">
      <c r="A73" s="82" t="s">
        <v>120</v>
      </c>
      <c r="B73" s="78">
        <v>3</v>
      </c>
      <c r="C73" s="83" t="s">
        <v>45</v>
      </c>
      <c r="D73" s="17" t="s">
        <v>112</v>
      </c>
      <c r="E73" s="17" t="s">
        <v>23</v>
      </c>
      <c r="F73" s="17" t="s">
        <v>41</v>
      </c>
      <c r="G73" s="17" t="str">
        <f t="shared" si="23"/>
        <v>02-Design</v>
      </c>
      <c r="H73" s="17" t="s">
        <v>113</v>
      </c>
      <c r="I73" s="108">
        <f>(VLOOKUP(E73,metrics,MATCH(F73,complexity)+1))*(VLOOKUP(E73,metrics,MATCH(G73,lifecycle)+4,FALSE))</f>
        <v>0.125</v>
      </c>
      <c r="J73" s="108">
        <f t="shared" si="26"/>
        <v>3.125E-2</v>
      </c>
      <c r="K73" s="108">
        <f t="shared" si="26"/>
        <v>0.125</v>
      </c>
      <c r="L73" s="108">
        <f t="shared" si="26"/>
        <v>0</v>
      </c>
      <c r="M73" s="108">
        <f t="shared" si="27"/>
        <v>0.15625</v>
      </c>
    </row>
    <row r="74" spans="1:13" outlineLevel="2" x14ac:dyDescent="0.25">
      <c r="A74" s="82" t="s">
        <v>121</v>
      </c>
      <c r="B74" s="78">
        <v>3</v>
      </c>
      <c r="C74" s="83" t="s">
        <v>46</v>
      </c>
      <c r="D74" s="17" t="s">
        <v>112</v>
      </c>
      <c r="E74" s="17" t="s">
        <v>23</v>
      </c>
      <c r="F74" s="17" t="s">
        <v>41</v>
      </c>
      <c r="G74" s="17" t="str">
        <f t="shared" si="23"/>
        <v>03-Dev</v>
      </c>
      <c r="H74" s="17" t="s">
        <v>113</v>
      </c>
      <c r="I74" s="108">
        <f>(VLOOKUP(E74,metrics,MATCH(F74,complexity)+1))*(VLOOKUP(E74,metrics,MATCH(G74,lifecycle)+4,FALSE))</f>
        <v>1.25</v>
      </c>
      <c r="J74" s="108">
        <f t="shared" si="26"/>
        <v>0.3125</v>
      </c>
      <c r="K74" s="108">
        <f t="shared" si="26"/>
        <v>1.25</v>
      </c>
      <c r="L74" s="108">
        <f t="shared" si="26"/>
        <v>0.3125</v>
      </c>
      <c r="M74" s="108">
        <f t="shared" si="27"/>
        <v>1.875</v>
      </c>
    </row>
    <row r="75" spans="1:13" outlineLevel="2" x14ac:dyDescent="0.25">
      <c r="A75" s="82" t="s">
        <v>122</v>
      </c>
      <c r="B75" s="78">
        <v>3</v>
      </c>
      <c r="C75" s="83" t="s">
        <v>47</v>
      </c>
      <c r="D75" s="17" t="s">
        <v>112</v>
      </c>
      <c r="E75" s="17" t="s">
        <v>23</v>
      </c>
      <c r="F75" s="17" t="s">
        <v>41</v>
      </c>
      <c r="G75" s="17" t="str">
        <f t="shared" si="23"/>
        <v>04-Test</v>
      </c>
      <c r="H75" s="17" t="s">
        <v>113</v>
      </c>
      <c r="I75" s="108">
        <f>(VLOOKUP(E75,metrics,MATCH(F75,complexity)+1))*(VLOOKUP(E75,metrics,MATCH(G75,lifecycle)+4,FALSE))</f>
        <v>0.125</v>
      </c>
      <c r="J75" s="108">
        <f t="shared" si="26"/>
        <v>0.125</v>
      </c>
      <c r="K75" s="108">
        <f t="shared" si="26"/>
        <v>0.125</v>
      </c>
      <c r="L75" s="108">
        <f t="shared" si="26"/>
        <v>0.125</v>
      </c>
      <c r="M75" s="108">
        <f t="shared" si="27"/>
        <v>0.375</v>
      </c>
    </row>
    <row r="76" spans="1:13" outlineLevel="1" x14ac:dyDescent="0.25">
      <c r="A76" s="80" t="s">
        <v>123</v>
      </c>
      <c r="B76" s="78">
        <v>2</v>
      </c>
      <c r="C76" s="81" t="s">
        <v>30</v>
      </c>
      <c r="D76" s="17" t="s">
        <v>112</v>
      </c>
      <c r="E76" s="17"/>
      <c r="F76" s="17"/>
      <c r="G76" s="17" t="str">
        <f t="shared" si="23"/>
        <v/>
      </c>
      <c r="H76" s="17" t="s">
        <v>113</v>
      </c>
      <c r="I76" s="20"/>
      <c r="J76" s="17"/>
      <c r="K76" s="17"/>
      <c r="L76" s="17"/>
      <c r="M76" s="17"/>
    </row>
    <row r="77" spans="1:13" outlineLevel="2" x14ac:dyDescent="0.25">
      <c r="A77" s="82" t="s">
        <v>124</v>
      </c>
      <c r="B77" s="78">
        <v>3</v>
      </c>
      <c r="C77" s="83" t="s">
        <v>44</v>
      </c>
      <c r="D77" s="17" t="s">
        <v>112</v>
      </c>
      <c r="E77" s="17" t="s">
        <v>30</v>
      </c>
      <c r="F77" s="17" t="s">
        <v>43</v>
      </c>
      <c r="G77" s="17" t="str">
        <f t="shared" si="23"/>
        <v>01-Rqmts</v>
      </c>
      <c r="H77" s="17" t="s">
        <v>113</v>
      </c>
      <c r="I77" s="108">
        <f>(VLOOKUP(E77,metrics,MATCH(F77,complexity)+1))*(VLOOKUP(E77,metrics,MATCH(G77,lifecycle)+4,FALSE))</f>
        <v>0.85000000000000009</v>
      </c>
      <c r="J77" s="108">
        <f t="shared" ref="J77:L80" si="28">(VLOOKUP(J$1,role_allocation,MATCH($G77,lifecycle,FALSE)+1,FALSE))*$I77</f>
        <v>0.85000000000000009</v>
      </c>
      <c r="K77" s="108">
        <f t="shared" si="28"/>
        <v>0.21250000000000002</v>
      </c>
      <c r="L77" s="108">
        <f t="shared" si="28"/>
        <v>0.85000000000000009</v>
      </c>
      <c r="M77" s="108">
        <f t="shared" ref="M77:M80" si="29">SUM(J77:L77)</f>
        <v>1.9125000000000001</v>
      </c>
    </row>
    <row r="78" spans="1:13" outlineLevel="2" x14ac:dyDescent="0.25">
      <c r="A78" s="82" t="s">
        <v>125</v>
      </c>
      <c r="B78" s="78">
        <v>3</v>
      </c>
      <c r="C78" s="83" t="s">
        <v>45</v>
      </c>
      <c r="D78" s="17" t="s">
        <v>112</v>
      </c>
      <c r="E78" s="17" t="s">
        <v>30</v>
      </c>
      <c r="F78" s="17" t="s">
        <v>43</v>
      </c>
      <c r="G78" s="17" t="str">
        <f t="shared" si="23"/>
        <v>02-Design</v>
      </c>
      <c r="H78" s="17" t="s">
        <v>113</v>
      </c>
      <c r="I78" s="108">
        <f>(VLOOKUP(E78,metrics,MATCH(F78,complexity)+1))*(VLOOKUP(E78,metrics,MATCH(G78,lifecycle)+4,FALSE))</f>
        <v>2.125</v>
      </c>
      <c r="J78" s="108">
        <f t="shared" si="28"/>
        <v>0.53125</v>
      </c>
      <c r="K78" s="108">
        <f t="shared" si="28"/>
        <v>2.125</v>
      </c>
      <c r="L78" s="108">
        <f t="shared" si="28"/>
        <v>0</v>
      </c>
      <c r="M78" s="108">
        <f t="shared" si="29"/>
        <v>2.65625</v>
      </c>
    </row>
    <row r="79" spans="1:13" outlineLevel="2" x14ac:dyDescent="0.25">
      <c r="A79" s="82" t="s">
        <v>126</v>
      </c>
      <c r="B79" s="78">
        <v>3</v>
      </c>
      <c r="C79" s="83" t="s">
        <v>46</v>
      </c>
      <c r="D79" s="17" t="s">
        <v>112</v>
      </c>
      <c r="E79" s="17" t="s">
        <v>30</v>
      </c>
      <c r="F79" s="17" t="s">
        <v>43</v>
      </c>
      <c r="G79" s="17" t="str">
        <f t="shared" si="23"/>
        <v>03-Dev</v>
      </c>
      <c r="H79" s="17" t="s">
        <v>113</v>
      </c>
      <c r="I79" s="108">
        <f>(VLOOKUP(E79,metrics,MATCH(F79,complexity)+1))*(VLOOKUP(E79,metrics,MATCH(G79,lifecycle)+4,FALSE))</f>
        <v>8.5</v>
      </c>
      <c r="J79" s="108">
        <f t="shared" si="28"/>
        <v>2.125</v>
      </c>
      <c r="K79" s="108">
        <f t="shared" si="28"/>
        <v>8.5</v>
      </c>
      <c r="L79" s="108">
        <f t="shared" si="28"/>
        <v>2.125</v>
      </c>
      <c r="M79" s="108">
        <f t="shared" si="29"/>
        <v>12.75</v>
      </c>
    </row>
    <row r="80" spans="1:13" outlineLevel="2" x14ac:dyDescent="0.25">
      <c r="A80" s="82" t="s">
        <v>127</v>
      </c>
      <c r="B80" s="78">
        <v>3</v>
      </c>
      <c r="C80" s="83" t="s">
        <v>47</v>
      </c>
      <c r="D80" s="17" t="s">
        <v>112</v>
      </c>
      <c r="E80" s="17" t="s">
        <v>30</v>
      </c>
      <c r="F80" s="17" t="s">
        <v>43</v>
      </c>
      <c r="G80" s="17" t="str">
        <f t="shared" si="23"/>
        <v>04-Test</v>
      </c>
      <c r="H80" s="17" t="s">
        <v>113</v>
      </c>
      <c r="I80" s="108">
        <f>(VLOOKUP(E80,metrics,MATCH(F80,complexity)+1))*(VLOOKUP(E80,metrics,MATCH(G80,lifecycle)+4,FALSE))</f>
        <v>2.9749999999999996</v>
      </c>
      <c r="J80" s="108">
        <f t="shared" si="28"/>
        <v>2.9749999999999996</v>
      </c>
      <c r="K80" s="108">
        <f t="shared" si="28"/>
        <v>2.9749999999999996</v>
      </c>
      <c r="L80" s="108">
        <f t="shared" si="28"/>
        <v>2.9749999999999996</v>
      </c>
      <c r="M80" s="108">
        <f t="shared" si="29"/>
        <v>8.9249999999999989</v>
      </c>
    </row>
    <row r="81" spans="1:13" outlineLevel="1" x14ac:dyDescent="0.25">
      <c r="A81" s="80" t="s">
        <v>128</v>
      </c>
      <c r="B81" s="78">
        <v>2</v>
      </c>
      <c r="C81" s="81" t="s">
        <v>35</v>
      </c>
      <c r="D81" s="17" t="s">
        <v>112</v>
      </c>
      <c r="E81" s="17"/>
      <c r="F81" s="17"/>
      <c r="G81" s="17" t="str">
        <f t="shared" si="23"/>
        <v/>
      </c>
      <c r="H81" s="17" t="s">
        <v>113</v>
      </c>
      <c r="I81" s="20"/>
      <c r="J81" s="17"/>
      <c r="K81" s="17"/>
      <c r="L81" s="17"/>
      <c r="M81" s="17"/>
    </row>
    <row r="82" spans="1:13" outlineLevel="2" x14ac:dyDescent="0.25">
      <c r="A82" s="82" t="s">
        <v>129</v>
      </c>
      <c r="B82" s="78">
        <v>3</v>
      </c>
      <c r="C82" s="83" t="s">
        <v>44</v>
      </c>
      <c r="D82" s="17" t="s">
        <v>112</v>
      </c>
      <c r="E82" s="17" t="s">
        <v>35</v>
      </c>
      <c r="F82" s="17" t="s">
        <v>41</v>
      </c>
      <c r="G82" s="17" t="str">
        <f t="shared" si="23"/>
        <v>01-Rqmts</v>
      </c>
      <c r="H82" s="17" t="s">
        <v>113</v>
      </c>
      <c r="I82" s="108">
        <f>(VLOOKUP(E82,metrics,MATCH(F82,complexity)+1))*(VLOOKUP(E82,metrics,MATCH(G82,lifecycle)+4,FALSE))</f>
        <v>0.1125</v>
      </c>
      <c r="J82" s="108">
        <f t="shared" ref="J82:L85" si="30">(VLOOKUP(J$1,role_allocation,MATCH($G82,lifecycle,FALSE)+1,FALSE))*$I82</f>
        <v>0.1125</v>
      </c>
      <c r="K82" s="108">
        <f t="shared" si="30"/>
        <v>2.8125000000000001E-2</v>
      </c>
      <c r="L82" s="108">
        <f t="shared" si="30"/>
        <v>0.1125</v>
      </c>
      <c r="M82" s="108">
        <f t="shared" ref="M82:M85" si="31">SUM(J82:L82)</f>
        <v>0.25312499999999999</v>
      </c>
    </row>
    <row r="83" spans="1:13" outlineLevel="2" x14ac:dyDescent="0.25">
      <c r="A83" s="82" t="s">
        <v>130</v>
      </c>
      <c r="B83" s="78">
        <v>3</v>
      </c>
      <c r="C83" s="83" t="s">
        <v>45</v>
      </c>
      <c r="D83" s="17" t="s">
        <v>112</v>
      </c>
      <c r="E83" s="17" t="s">
        <v>35</v>
      </c>
      <c r="F83" s="17" t="s">
        <v>41</v>
      </c>
      <c r="G83" s="17" t="str">
        <f t="shared" si="23"/>
        <v>02-Design</v>
      </c>
      <c r="H83" s="17" t="s">
        <v>113</v>
      </c>
      <c r="I83" s="108">
        <f>(VLOOKUP(E83,metrics,MATCH(F83,complexity)+1))*(VLOOKUP(E83,metrics,MATCH(G83,lifecycle)+4,FALSE))</f>
        <v>0.1125</v>
      </c>
      <c r="J83" s="108">
        <f t="shared" si="30"/>
        <v>2.8125000000000001E-2</v>
      </c>
      <c r="K83" s="108">
        <f t="shared" si="30"/>
        <v>0.1125</v>
      </c>
      <c r="L83" s="108">
        <f t="shared" si="30"/>
        <v>0</v>
      </c>
      <c r="M83" s="108">
        <f t="shared" si="31"/>
        <v>0.140625</v>
      </c>
    </row>
    <row r="84" spans="1:13" outlineLevel="2" x14ac:dyDescent="0.25">
      <c r="A84" s="82" t="s">
        <v>131</v>
      </c>
      <c r="B84" s="78">
        <v>3</v>
      </c>
      <c r="C84" s="83" t="s">
        <v>46</v>
      </c>
      <c r="D84" s="17" t="s">
        <v>112</v>
      </c>
      <c r="E84" s="17" t="s">
        <v>35</v>
      </c>
      <c r="F84" s="17" t="s">
        <v>41</v>
      </c>
      <c r="G84" s="17" t="str">
        <f t="shared" si="23"/>
        <v>03-Dev</v>
      </c>
      <c r="H84" s="17" t="s">
        <v>113</v>
      </c>
      <c r="I84" s="108">
        <f>(VLOOKUP(E84,metrics,MATCH(F84,complexity)+1))*(VLOOKUP(E84,metrics,MATCH(G84,lifecycle)+4,FALSE))</f>
        <v>1.125</v>
      </c>
      <c r="J84" s="108">
        <f t="shared" si="30"/>
        <v>0.28125</v>
      </c>
      <c r="K84" s="108">
        <f t="shared" si="30"/>
        <v>1.125</v>
      </c>
      <c r="L84" s="108">
        <f t="shared" si="30"/>
        <v>0.28125</v>
      </c>
      <c r="M84" s="108">
        <f t="shared" si="31"/>
        <v>1.6875</v>
      </c>
    </row>
    <row r="85" spans="1:13" outlineLevel="2" x14ac:dyDescent="0.25">
      <c r="A85" s="82" t="s">
        <v>132</v>
      </c>
      <c r="B85" s="78">
        <v>3</v>
      </c>
      <c r="C85" s="83" t="s">
        <v>47</v>
      </c>
      <c r="D85" s="17" t="s">
        <v>112</v>
      </c>
      <c r="E85" s="17" t="s">
        <v>35</v>
      </c>
      <c r="F85" s="17" t="s">
        <v>41</v>
      </c>
      <c r="G85" s="17" t="str">
        <f t="shared" si="23"/>
        <v>04-Test</v>
      </c>
      <c r="H85" s="17" t="s">
        <v>113</v>
      </c>
      <c r="I85" s="108">
        <f>(VLOOKUP(E85,metrics,MATCH(F85,complexity)+1))*(VLOOKUP(E85,metrics,MATCH(G85,lifecycle)+4,FALSE))</f>
        <v>0.1125</v>
      </c>
      <c r="J85" s="108">
        <f t="shared" si="30"/>
        <v>0.1125</v>
      </c>
      <c r="K85" s="108">
        <f t="shared" si="30"/>
        <v>0.1125</v>
      </c>
      <c r="L85" s="108">
        <f t="shared" si="30"/>
        <v>0.1125</v>
      </c>
      <c r="M85" s="108">
        <f t="shared" si="31"/>
        <v>0.33750000000000002</v>
      </c>
    </row>
  </sheetData>
  <dataValidations count="1">
    <dataValidation type="list" allowBlank="1" showInputMessage="1" showErrorMessage="1" sqref="F40:F43 F4:F7 F9:F12 F14:F17 F19:F22 F25:F28 F30:F33 F35:F38 F82:F85 F46:F49 F51:F54 F56:F59 F61:F64 F67:F70 F72:F75 F77:F80" xr:uid="{B1E640C2-6169-40D1-B8C0-5958FE319DDF}">
      <formula1>complexity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9EB-CCCF-4200-8B45-0A004671D50F}">
  <dimension ref="A1:GL13"/>
  <sheetViews>
    <sheetView showGridLines="0" workbookViewId="0">
      <selection activeCell="D12" sqref="D12"/>
    </sheetView>
  </sheetViews>
  <sheetFormatPr defaultRowHeight="15" x14ac:dyDescent="0.25"/>
  <cols>
    <col min="1" max="1" width="13.140625" bestFit="1" customWidth="1"/>
    <col min="2" max="2" width="17.7109375" bestFit="1" customWidth="1"/>
    <col min="4" max="4" width="9.7109375" bestFit="1" customWidth="1"/>
    <col min="5" max="6" width="11.5703125" bestFit="1" customWidth="1"/>
    <col min="8" max="8" width="2.28515625" customWidth="1"/>
    <col min="9" max="11" width="1.7109375" bestFit="1" customWidth="1"/>
    <col min="12" max="12" width="1.5703125" bestFit="1" customWidth="1"/>
    <col min="13" max="14" width="1.7109375" bestFit="1" customWidth="1"/>
    <col min="15" max="15" width="2.140625" bestFit="1" customWidth="1"/>
    <col min="16" max="16" width="1.85546875" bestFit="1" customWidth="1"/>
    <col min="17" max="17" width="2.140625" bestFit="1" customWidth="1"/>
    <col min="18" max="18" width="2" bestFit="1" customWidth="1"/>
    <col min="19" max="19" width="2.140625" bestFit="1" customWidth="1"/>
    <col min="20" max="20" width="2" bestFit="1" customWidth="1"/>
    <col min="21" max="22" width="2.140625" bestFit="1" customWidth="1"/>
    <col min="23" max="25" width="2.42578125" bestFit="1" customWidth="1"/>
    <col min="26" max="26" width="2.28515625" customWidth="1"/>
    <col min="27" max="29" width="2.42578125" bestFit="1" customWidth="1"/>
    <col min="30" max="30" width="2.140625" bestFit="1" customWidth="1"/>
    <col min="31" max="31" width="3" bestFit="1" customWidth="1"/>
    <col min="32" max="36" width="1.85546875" bestFit="1" customWidth="1"/>
    <col min="37" max="50" width="2.7109375" bestFit="1" customWidth="1"/>
    <col min="51" max="51" width="2.7109375" customWidth="1"/>
    <col min="52" max="56" width="1.85546875" bestFit="1" customWidth="1"/>
    <col min="57" max="71" width="2.7109375" bestFit="1" customWidth="1"/>
    <col min="72" max="72" width="3" bestFit="1" customWidth="1"/>
    <col min="73" max="78" width="1.85546875" bestFit="1" customWidth="1"/>
    <col min="79" max="92" width="2.7109375" bestFit="1" customWidth="1"/>
    <col min="93" max="93" width="3" bestFit="1" customWidth="1"/>
    <col min="94" max="99" width="1.85546875" bestFit="1" customWidth="1"/>
    <col min="100" max="114" width="2.7109375" bestFit="1" customWidth="1"/>
    <col min="115" max="115" width="3" bestFit="1" customWidth="1"/>
    <col min="116" max="119" width="1.85546875" bestFit="1" customWidth="1"/>
    <col min="120" max="134" width="2.7109375" bestFit="1" customWidth="1"/>
    <col min="135" max="135" width="3" bestFit="1" customWidth="1"/>
    <col min="136" max="141" width="1.85546875" bestFit="1" customWidth="1"/>
    <col min="142" max="157" width="2.7109375" bestFit="1" customWidth="1"/>
    <col min="158" max="158" width="3" bestFit="1" customWidth="1"/>
    <col min="159" max="164" width="1.85546875" bestFit="1" customWidth="1"/>
    <col min="165" max="179" width="2.7109375" bestFit="1" customWidth="1"/>
    <col min="180" max="180" width="3" bestFit="1" customWidth="1"/>
    <col min="181" max="185" width="1.85546875" bestFit="1" customWidth="1"/>
    <col min="186" max="194" width="2.7109375" bestFit="1" customWidth="1"/>
    <col min="195" max="205" width="2.28515625" customWidth="1"/>
  </cols>
  <sheetData>
    <row r="1" spans="1:194" s="34" customFormat="1" ht="15.75" thickBot="1" x14ac:dyDescent="0.3"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</row>
    <row r="2" spans="1:194" ht="15.75" thickBot="1" x14ac:dyDescent="0.3">
      <c r="A2" s="28" t="s">
        <v>133</v>
      </c>
      <c r="B2" s="31">
        <v>1</v>
      </c>
      <c r="C2" t="s">
        <v>224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</row>
    <row r="3" spans="1:194" ht="15.75" thickBot="1" x14ac:dyDescent="0.3">
      <c r="A3" s="28"/>
      <c r="B3" s="57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</row>
    <row r="4" spans="1:194" ht="15.75" thickBot="1" x14ac:dyDescent="0.3">
      <c r="A4" t="s">
        <v>134</v>
      </c>
      <c r="B4" s="31">
        <v>4</v>
      </c>
      <c r="C4" t="s">
        <v>225</v>
      </c>
    </row>
    <row r="6" spans="1:194" x14ac:dyDescent="0.25">
      <c r="A6" s="29" t="s">
        <v>48</v>
      </c>
      <c r="B6" s="30">
        <v>3</v>
      </c>
    </row>
    <row r="7" spans="1:194" ht="20.25" x14ac:dyDescent="0.25">
      <c r="H7" s="36">
        <f>H8</f>
        <v>43466</v>
      </c>
      <c r="I7" s="36" t="str">
        <f>IF(MONTH(I8)&lt;&gt;MONTH(H8),I8,"")</f>
        <v/>
      </c>
      <c r="J7" s="36" t="str">
        <f t="shared" ref="J7:BU7" si="0">IF(MONTH(J8)&lt;&gt;MONTH(I8),J8,"")</f>
        <v/>
      </c>
      <c r="K7" s="36" t="str">
        <f t="shared" si="0"/>
        <v/>
      </c>
      <c r="L7" s="36" t="str">
        <f t="shared" si="0"/>
        <v/>
      </c>
      <c r="M7" s="36" t="str">
        <f t="shared" si="0"/>
        <v/>
      </c>
      <c r="N7" s="36" t="str">
        <f t="shared" si="0"/>
        <v/>
      </c>
      <c r="O7" s="36" t="str">
        <f t="shared" si="0"/>
        <v/>
      </c>
      <c r="P7" s="36" t="str">
        <f t="shared" si="0"/>
        <v/>
      </c>
      <c r="Q7" s="36" t="str">
        <f t="shared" si="0"/>
        <v/>
      </c>
      <c r="R7" s="36" t="str">
        <f t="shared" si="0"/>
        <v/>
      </c>
      <c r="S7" s="36" t="str">
        <f t="shared" si="0"/>
        <v/>
      </c>
      <c r="T7" s="36" t="str">
        <f t="shared" si="0"/>
        <v/>
      </c>
      <c r="U7" s="36" t="str">
        <f t="shared" si="0"/>
        <v/>
      </c>
      <c r="V7" s="36" t="str">
        <f t="shared" si="0"/>
        <v/>
      </c>
      <c r="W7" s="36" t="str">
        <f t="shared" si="0"/>
        <v/>
      </c>
      <c r="X7" s="36" t="str">
        <f t="shared" si="0"/>
        <v/>
      </c>
      <c r="Y7" s="36" t="str">
        <f t="shared" si="0"/>
        <v/>
      </c>
      <c r="Z7" s="36" t="str">
        <f t="shared" si="0"/>
        <v/>
      </c>
      <c r="AA7" s="36" t="str">
        <f t="shared" si="0"/>
        <v/>
      </c>
      <c r="AB7" s="36" t="str">
        <f t="shared" si="0"/>
        <v/>
      </c>
      <c r="AC7" s="36" t="str">
        <f t="shared" si="0"/>
        <v/>
      </c>
      <c r="AD7" s="36" t="str">
        <f t="shared" si="0"/>
        <v/>
      </c>
      <c r="AE7" s="36">
        <f t="shared" si="0"/>
        <v>43497</v>
      </c>
      <c r="AF7" s="36" t="str">
        <f t="shared" si="0"/>
        <v/>
      </c>
      <c r="AG7" s="36" t="str">
        <f t="shared" si="0"/>
        <v/>
      </c>
      <c r="AH7" s="36" t="str">
        <f t="shared" si="0"/>
        <v/>
      </c>
      <c r="AI7" s="36" t="str">
        <f t="shared" si="0"/>
        <v/>
      </c>
      <c r="AJ7" s="36" t="str">
        <f t="shared" si="0"/>
        <v/>
      </c>
      <c r="AK7" s="36" t="str">
        <f t="shared" si="0"/>
        <v/>
      </c>
      <c r="AL7" s="36" t="str">
        <f t="shared" si="0"/>
        <v/>
      </c>
      <c r="AM7" s="36" t="str">
        <f t="shared" si="0"/>
        <v/>
      </c>
      <c r="AN7" s="36" t="str">
        <f t="shared" si="0"/>
        <v/>
      </c>
      <c r="AO7" s="36" t="str">
        <f t="shared" si="0"/>
        <v/>
      </c>
      <c r="AP7" s="36" t="str">
        <f t="shared" si="0"/>
        <v/>
      </c>
      <c r="AQ7" s="36" t="str">
        <f t="shared" si="0"/>
        <v/>
      </c>
      <c r="AR7" s="36" t="str">
        <f t="shared" si="0"/>
        <v/>
      </c>
      <c r="AS7" s="36" t="str">
        <f t="shared" si="0"/>
        <v/>
      </c>
      <c r="AT7" s="36" t="str">
        <f t="shared" si="0"/>
        <v/>
      </c>
      <c r="AU7" s="36" t="str">
        <f t="shared" si="0"/>
        <v/>
      </c>
      <c r="AV7" s="36" t="str">
        <f t="shared" si="0"/>
        <v/>
      </c>
      <c r="AW7" s="36" t="str">
        <f t="shared" si="0"/>
        <v/>
      </c>
      <c r="AX7" s="36" t="str">
        <f t="shared" si="0"/>
        <v/>
      </c>
      <c r="AY7" s="36">
        <f t="shared" si="0"/>
        <v>43525</v>
      </c>
      <c r="AZ7" s="36" t="str">
        <f t="shared" si="0"/>
        <v/>
      </c>
      <c r="BA7" s="36" t="str">
        <f t="shared" si="0"/>
        <v/>
      </c>
      <c r="BB7" s="36" t="str">
        <f t="shared" si="0"/>
        <v/>
      </c>
      <c r="BC7" s="36" t="str">
        <f t="shared" si="0"/>
        <v/>
      </c>
      <c r="BD7" s="36" t="str">
        <f t="shared" si="0"/>
        <v/>
      </c>
      <c r="BE7" s="36" t="str">
        <f t="shared" si="0"/>
        <v/>
      </c>
      <c r="BF7" s="36" t="str">
        <f t="shared" si="0"/>
        <v/>
      </c>
      <c r="BG7" s="36" t="str">
        <f t="shared" si="0"/>
        <v/>
      </c>
      <c r="BH7" s="36" t="str">
        <f t="shared" si="0"/>
        <v/>
      </c>
      <c r="BI7" s="36" t="str">
        <f t="shared" si="0"/>
        <v/>
      </c>
      <c r="BJ7" s="36" t="str">
        <f t="shared" si="0"/>
        <v/>
      </c>
      <c r="BK7" s="36" t="str">
        <f t="shared" si="0"/>
        <v/>
      </c>
      <c r="BL7" s="36" t="str">
        <f t="shared" si="0"/>
        <v/>
      </c>
      <c r="BM7" s="36" t="str">
        <f t="shared" si="0"/>
        <v/>
      </c>
      <c r="BN7" s="36" t="str">
        <f t="shared" si="0"/>
        <v/>
      </c>
      <c r="BO7" s="36" t="str">
        <f t="shared" si="0"/>
        <v/>
      </c>
      <c r="BP7" s="36" t="str">
        <f t="shared" si="0"/>
        <v/>
      </c>
      <c r="BQ7" s="36" t="str">
        <f t="shared" si="0"/>
        <v/>
      </c>
      <c r="BR7" s="36" t="str">
        <f t="shared" si="0"/>
        <v/>
      </c>
      <c r="BS7" s="36" t="str">
        <f t="shared" si="0"/>
        <v/>
      </c>
      <c r="BT7" s="36">
        <f t="shared" si="0"/>
        <v>43556</v>
      </c>
      <c r="BU7" s="36" t="str">
        <f t="shared" si="0"/>
        <v/>
      </c>
      <c r="BV7" s="36" t="str">
        <f t="shared" ref="BV7:EG7" si="1">IF(MONTH(BV8)&lt;&gt;MONTH(BU8),BV8,"")</f>
        <v/>
      </c>
      <c r="BW7" s="36" t="str">
        <f t="shared" si="1"/>
        <v/>
      </c>
      <c r="BX7" s="36" t="str">
        <f t="shared" si="1"/>
        <v/>
      </c>
      <c r="BY7" s="36" t="str">
        <f t="shared" si="1"/>
        <v/>
      </c>
      <c r="BZ7" s="36" t="str">
        <f t="shared" si="1"/>
        <v/>
      </c>
      <c r="CA7" s="36" t="str">
        <f t="shared" si="1"/>
        <v/>
      </c>
      <c r="CB7" s="36" t="str">
        <f t="shared" si="1"/>
        <v/>
      </c>
      <c r="CC7" s="36" t="str">
        <f t="shared" si="1"/>
        <v/>
      </c>
      <c r="CD7" s="36" t="str">
        <f t="shared" si="1"/>
        <v/>
      </c>
      <c r="CE7" s="36" t="str">
        <f t="shared" si="1"/>
        <v/>
      </c>
      <c r="CF7" s="36" t="str">
        <f t="shared" si="1"/>
        <v/>
      </c>
      <c r="CG7" s="36" t="str">
        <f t="shared" si="1"/>
        <v/>
      </c>
      <c r="CH7" s="36" t="str">
        <f t="shared" si="1"/>
        <v/>
      </c>
      <c r="CI7" s="36" t="str">
        <f t="shared" si="1"/>
        <v/>
      </c>
      <c r="CJ7" s="36" t="str">
        <f t="shared" si="1"/>
        <v/>
      </c>
      <c r="CK7" s="36" t="str">
        <f t="shared" si="1"/>
        <v/>
      </c>
      <c r="CL7" s="36" t="str">
        <f t="shared" si="1"/>
        <v/>
      </c>
      <c r="CM7" s="36" t="str">
        <f t="shared" si="1"/>
        <v/>
      </c>
      <c r="CN7" s="36" t="str">
        <f t="shared" si="1"/>
        <v/>
      </c>
      <c r="CO7" s="36">
        <f t="shared" si="1"/>
        <v>43586</v>
      </c>
      <c r="CP7" s="36" t="str">
        <f t="shared" si="1"/>
        <v/>
      </c>
      <c r="CQ7" s="36" t="str">
        <f t="shared" si="1"/>
        <v/>
      </c>
      <c r="CR7" s="36" t="str">
        <f t="shared" si="1"/>
        <v/>
      </c>
      <c r="CS7" s="36" t="str">
        <f t="shared" si="1"/>
        <v/>
      </c>
      <c r="CT7" s="36" t="str">
        <f t="shared" si="1"/>
        <v/>
      </c>
      <c r="CU7" s="36" t="str">
        <f t="shared" si="1"/>
        <v/>
      </c>
      <c r="CV7" s="36" t="str">
        <f t="shared" si="1"/>
        <v/>
      </c>
      <c r="CW7" s="36" t="str">
        <f t="shared" si="1"/>
        <v/>
      </c>
      <c r="CX7" s="36" t="str">
        <f t="shared" si="1"/>
        <v/>
      </c>
      <c r="CY7" s="36" t="str">
        <f t="shared" si="1"/>
        <v/>
      </c>
      <c r="CZ7" s="36" t="str">
        <f t="shared" si="1"/>
        <v/>
      </c>
      <c r="DA7" s="36" t="str">
        <f t="shared" si="1"/>
        <v/>
      </c>
      <c r="DB7" s="36" t="str">
        <f t="shared" si="1"/>
        <v/>
      </c>
      <c r="DC7" s="36" t="str">
        <f t="shared" si="1"/>
        <v/>
      </c>
      <c r="DD7" s="36" t="str">
        <f t="shared" si="1"/>
        <v/>
      </c>
      <c r="DE7" s="36" t="str">
        <f t="shared" si="1"/>
        <v/>
      </c>
      <c r="DF7" s="36" t="str">
        <f t="shared" si="1"/>
        <v/>
      </c>
      <c r="DG7" s="36" t="str">
        <f t="shared" si="1"/>
        <v/>
      </c>
      <c r="DH7" s="36" t="str">
        <f t="shared" si="1"/>
        <v/>
      </c>
      <c r="DI7" s="36" t="str">
        <f t="shared" si="1"/>
        <v/>
      </c>
      <c r="DJ7" s="36" t="str">
        <f t="shared" si="1"/>
        <v/>
      </c>
      <c r="DK7" s="36">
        <f t="shared" si="1"/>
        <v>43619</v>
      </c>
      <c r="DL7" s="36" t="str">
        <f t="shared" si="1"/>
        <v/>
      </c>
      <c r="DM7" s="36" t="str">
        <f t="shared" si="1"/>
        <v/>
      </c>
      <c r="DN7" s="36" t="str">
        <f t="shared" si="1"/>
        <v/>
      </c>
      <c r="DO7" s="36" t="str">
        <f t="shared" si="1"/>
        <v/>
      </c>
      <c r="DP7" s="36" t="str">
        <f t="shared" si="1"/>
        <v/>
      </c>
      <c r="DQ7" s="36" t="str">
        <f t="shared" si="1"/>
        <v/>
      </c>
      <c r="DR7" s="36" t="str">
        <f t="shared" si="1"/>
        <v/>
      </c>
      <c r="DS7" s="36" t="str">
        <f t="shared" si="1"/>
        <v/>
      </c>
      <c r="DT7" s="36" t="str">
        <f t="shared" si="1"/>
        <v/>
      </c>
      <c r="DU7" s="36" t="str">
        <f t="shared" si="1"/>
        <v/>
      </c>
      <c r="DV7" s="36" t="str">
        <f t="shared" si="1"/>
        <v/>
      </c>
      <c r="DW7" s="36" t="str">
        <f t="shared" si="1"/>
        <v/>
      </c>
      <c r="DX7" s="36" t="str">
        <f t="shared" si="1"/>
        <v/>
      </c>
      <c r="DY7" s="36" t="str">
        <f t="shared" si="1"/>
        <v/>
      </c>
      <c r="DZ7" s="36" t="str">
        <f t="shared" si="1"/>
        <v/>
      </c>
      <c r="EA7" s="36" t="str">
        <f t="shared" si="1"/>
        <v/>
      </c>
      <c r="EB7" s="36" t="str">
        <f t="shared" si="1"/>
        <v/>
      </c>
      <c r="EC7" s="36" t="str">
        <f t="shared" si="1"/>
        <v/>
      </c>
      <c r="ED7" s="36" t="str">
        <f t="shared" si="1"/>
        <v/>
      </c>
      <c r="EE7" s="36">
        <f t="shared" si="1"/>
        <v>43647</v>
      </c>
      <c r="EF7" s="36" t="str">
        <f t="shared" si="1"/>
        <v/>
      </c>
      <c r="EG7" s="36" t="str">
        <f t="shared" si="1"/>
        <v/>
      </c>
      <c r="EH7" s="36" t="str">
        <f t="shared" ref="EH7:GL7" si="2">IF(MONTH(EH8)&lt;&gt;MONTH(EG8),EH8,"")</f>
        <v/>
      </c>
      <c r="EI7" s="36" t="str">
        <f t="shared" si="2"/>
        <v/>
      </c>
      <c r="EJ7" s="36" t="str">
        <f t="shared" si="2"/>
        <v/>
      </c>
      <c r="EK7" s="36" t="str">
        <f t="shared" si="2"/>
        <v/>
      </c>
      <c r="EL7" s="36" t="str">
        <f t="shared" si="2"/>
        <v/>
      </c>
      <c r="EM7" s="36" t="str">
        <f t="shared" si="2"/>
        <v/>
      </c>
      <c r="EN7" s="36" t="str">
        <f t="shared" si="2"/>
        <v/>
      </c>
      <c r="EO7" s="36" t="str">
        <f t="shared" si="2"/>
        <v/>
      </c>
      <c r="EP7" s="36" t="str">
        <f t="shared" si="2"/>
        <v/>
      </c>
      <c r="EQ7" s="36" t="str">
        <f t="shared" si="2"/>
        <v/>
      </c>
      <c r="ER7" s="36" t="str">
        <f t="shared" si="2"/>
        <v/>
      </c>
      <c r="ES7" s="36" t="str">
        <f t="shared" si="2"/>
        <v/>
      </c>
      <c r="ET7" s="36" t="str">
        <f t="shared" si="2"/>
        <v/>
      </c>
      <c r="EU7" s="36" t="str">
        <f t="shared" si="2"/>
        <v/>
      </c>
      <c r="EV7" s="36" t="str">
        <f t="shared" si="2"/>
        <v/>
      </c>
      <c r="EW7" s="36" t="str">
        <f t="shared" si="2"/>
        <v/>
      </c>
      <c r="EX7" s="36" t="str">
        <f t="shared" si="2"/>
        <v/>
      </c>
      <c r="EY7" s="36" t="str">
        <f t="shared" si="2"/>
        <v/>
      </c>
      <c r="EZ7" s="36" t="str">
        <f t="shared" si="2"/>
        <v/>
      </c>
      <c r="FA7" s="36" t="str">
        <f t="shared" si="2"/>
        <v/>
      </c>
      <c r="FB7" s="36">
        <f t="shared" si="2"/>
        <v>43678</v>
      </c>
      <c r="FC7" s="36" t="str">
        <f t="shared" si="2"/>
        <v/>
      </c>
      <c r="FD7" s="36" t="str">
        <f t="shared" si="2"/>
        <v/>
      </c>
      <c r="FE7" s="36" t="str">
        <f t="shared" si="2"/>
        <v/>
      </c>
      <c r="FF7" s="36" t="str">
        <f t="shared" si="2"/>
        <v/>
      </c>
      <c r="FG7" s="36" t="str">
        <f t="shared" si="2"/>
        <v/>
      </c>
      <c r="FH7" s="36" t="str">
        <f t="shared" si="2"/>
        <v/>
      </c>
      <c r="FI7" s="36" t="str">
        <f t="shared" si="2"/>
        <v/>
      </c>
      <c r="FJ7" s="36" t="str">
        <f t="shared" si="2"/>
        <v/>
      </c>
      <c r="FK7" s="36" t="str">
        <f t="shared" si="2"/>
        <v/>
      </c>
      <c r="FL7" s="36" t="str">
        <f t="shared" si="2"/>
        <v/>
      </c>
      <c r="FM7" s="36" t="str">
        <f t="shared" si="2"/>
        <v/>
      </c>
      <c r="FN7" s="36" t="str">
        <f t="shared" si="2"/>
        <v/>
      </c>
      <c r="FO7" s="36" t="str">
        <f t="shared" si="2"/>
        <v/>
      </c>
      <c r="FP7" s="36" t="str">
        <f t="shared" si="2"/>
        <v/>
      </c>
      <c r="FQ7" s="36" t="str">
        <f t="shared" si="2"/>
        <v/>
      </c>
      <c r="FR7" s="36" t="str">
        <f t="shared" si="2"/>
        <v/>
      </c>
      <c r="FS7" s="36" t="str">
        <f t="shared" si="2"/>
        <v/>
      </c>
      <c r="FT7" s="36" t="str">
        <f t="shared" si="2"/>
        <v/>
      </c>
      <c r="FU7" s="36" t="str">
        <f t="shared" si="2"/>
        <v/>
      </c>
      <c r="FV7" s="36" t="str">
        <f t="shared" si="2"/>
        <v/>
      </c>
      <c r="FW7" s="36" t="str">
        <f t="shared" si="2"/>
        <v/>
      </c>
      <c r="FX7" s="36">
        <f t="shared" si="2"/>
        <v>43710</v>
      </c>
      <c r="FY7" s="36" t="str">
        <f t="shared" si="2"/>
        <v/>
      </c>
      <c r="FZ7" s="36" t="str">
        <f t="shared" si="2"/>
        <v/>
      </c>
      <c r="GA7" s="36" t="str">
        <f t="shared" si="2"/>
        <v/>
      </c>
      <c r="GB7" s="36" t="str">
        <f t="shared" si="2"/>
        <v/>
      </c>
      <c r="GC7" s="36" t="str">
        <f t="shared" si="2"/>
        <v/>
      </c>
      <c r="GD7" s="36" t="str">
        <f t="shared" si="2"/>
        <v/>
      </c>
      <c r="GE7" s="36" t="str">
        <f t="shared" si="2"/>
        <v/>
      </c>
      <c r="GF7" s="36" t="str">
        <f t="shared" si="2"/>
        <v/>
      </c>
      <c r="GG7" s="36" t="str">
        <f t="shared" si="2"/>
        <v/>
      </c>
      <c r="GH7" s="36" t="str">
        <f t="shared" si="2"/>
        <v/>
      </c>
      <c r="GI7" s="36" t="str">
        <f t="shared" si="2"/>
        <v/>
      </c>
      <c r="GJ7" s="36" t="str">
        <f t="shared" si="2"/>
        <v/>
      </c>
      <c r="GK7" s="36" t="str">
        <f t="shared" si="2"/>
        <v/>
      </c>
      <c r="GL7" s="36" t="str">
        <f t="shared" si="2"/>
        <v/>
      </c>
    </row>
    <row r="8" spans="1:194" ht="15.75" thickBot="1" x14ac:dyDescent="0.3">
      <c r="A8" s="29" t="s">
        <v>135</v>
      </c>
      <c r="B8" t="s">
        <v>227</v>
      </c>
      <c r="D8" s="70" t="s">
        <v>53</v>
      </c>
      <c r="E8" s="70" t="s">
        <v>137</v>
      </c>
      <c r="F8" s="70" t="s">
        <v>138</v>
      </c>
      <c r="H8" s="37">
        <f>start_date</f>
        <v>43466</v>
      </c>
      <c r="I8" s="37">
        <f t="shared" ref="I8:AN8" si="3">WORKDAY(H8,interval,holidays)</f>
        <v>43467</v>
      </c>
      <c r="J8" s="37">
        <f t="shared" si="3"/>
        <v>43468</v>
      </c>
      <c r="K8" s="37">
        <f t="shared" si="3"/>
        <v>43469</v>
      </c>
      <c r="L8" s="37">
        <f t="shared" si="3"/>
        <v>43472</v>
      </c>
      <c r="M8" s="37">
        <f t="shared" si="3"/>
        <v>43473</v>
      </c>
      <c r="N8" s="37">
        <f t="shared" si="3"/>
        <v>43474</v>
      </c>
      <c r="O8" s="37">
        <f t="shared" si="3"/>
        <v>43475</v>
      </c>
      <c r="P8" s="37">
        <f t="shared" si="3"/>
        <v>43476</v>
      </c>
      <c r="Q8" s="37">
        <f t="shared" si="3"/>
        <v>43479</v>
      </c>
      <c r="R8" s="37">
        <f t="shared" si="3"/>
        <v>43480</v>
      </c>
      <c r="S8" s="37">
        <f t="shared" si="3"/>
        <v>43481</v>
      </c>
      <c r="T8" s="37">
        <f t="shared" si="3"/>
        <v>43482</v>
      </c>
      <c r="U8" s="37">
        <f t="shared" si="3"/>
        <v>43483</v>
      </c>
      <c r="V8" s="37">
        <f t="shared" si="3"/>
        <v>43486</v>
      </c>
      <c r="W8" s="37">
        <f t="shared" si="3"/>
        <v>43487</v>
      </c>
      <c r="X8" s="37">
        <f t="shared" si="3"/>
        <v>43488</v>
      </c>
      <c r="Y8" s="37">
        <f t="shared" si="3"/>
        <v>43489</v>
      </c>
      <c r="Z8" s="37">
        <f t="shared" si="3"/>
        <v>43490</v>
      </c>
      <c r="AA8" s="37">
        <f t="shared" si="3"/>
        <v>43493</v>
      </c>
      <c r="AB8" s="37">
        <f t="shared" si="3"/>
        <v>43494</v>
      </c>
      <c r="AC8" s="37">
        <f t="shared" si="3"/>
        <v>43495</v>
      </c>
      <c r="AD8" s="37">
        <f t="shared" si="3"/>
        <v>43496</v>
      </c>
      <c r="AE8" s="38">
        <f t="shared" si="3"/>
        <v>43497</v>
      </c>
      <c r="AF8" s="38">
        <f t="shared" si="3"/>
        <v>43500</v>
      </c>
      <c r="AG8" s="38">
        <f t="shared" si="3"/>
        <v>43501</v>
      </c>
      <c r="AH8" s="38">
        <f t="shared" si="3"/>
        <v>43502</v>
      </c>
      <c r="AI8" s="38">
        <f t="shared" si="3"/>
        <v>43503</v>
      </c>
      <c r="AJ8" s="38">
        <f t="shared" si="3"/>
        <v>43504</v>
      </c>
      <c r="AK8" s="38">
        <f t="shared" si="3"/>
        <v>43507</v>
      </c>
      <c r="AL8" s="38">
        <f t="shared" si="3"/>
        <v>43508</v>
      </c>
      <c r="AM8" s="38">
        <f t="shared" si="3"/>
        <v>43509</v>
      </c>
      <c r="AN8" s="38">
        <f t="shared" si="3"/>
        <v>43510</v>
      </c>
      <c r="AO8" s="38">
        <f t="shared" ref="AO8:BT8" si="4">WORKDAY(AN8,interval,holidays)</f>
        <v>43511</v>
      </c>
      <c r="AP8" s="38">
        <f t="shared" si="4"/>
        <v>43514</v>
      </c>
      <c r="AQ8" s="38">
        <f t="shared" si="4"/>
        <v>43515</v>
      </c>
      <c r="AR8" s="38">
        <f t="shared" si="4"/>
        <v>43516</v>
      </c>
      <c r="AS8" s="38">
        <f t="shared" si="4"/>
        <v>43517</v>
      </c>
      <c r="AT8" s="38">
        <f t="shared" si="4"/>
        <v>43518</v>
      </c>
      <c r="AU8" s="38">
        <f t="shared" si="4"/>
        <v>43521</v>
      </c>
      <c r="AV8" s="38">
        <f t="shared" si="4"/>
        <v>43522</v>
      </c>
      <c r="AW8" s="38">
        <f t="shared" si="4"/>
        <v>43523</v>
      </c>
      <c r="AX8" s="38">
        <f t="shared" si="4"/>
        <v>43524</v>
      </c>
      <c r="AY8" s="38">
        <f t="shared" si="4"/>
        <v>43525</v>
      </c>
      <c r="AZ8" s="38">
        <f t="shared" si="4"/>
        <v>43528</v>
      </c>
      <c r="BA8" s="38">
        <f t="shared" si="4"/>
        <v>43529</v>
      </c>
      <c r="BB8" s="38">
        <f t="shared" si="4"/>
        <v>43530</v>
      </c>
      <c r="BC8" s="38">
        <f t="shared" si="4"/>
        <v>43531</v>
      </c>
      <c r="BD8" s="38">
        <f t="shared" si="4"/>
        <v>43532</v>
      </c>
      <c r="BE8" s="38">
        <f t="shared" si="4"/>
        <v>43535</v>
      </c>
      <c r="BF8" s="38">
        <f t="shared" si="4"/>
        <v>43536</v>
      </c>
      <c r="BG8" s="38">
        <f t="shared" si="4"/>
        <v>43537</v>
      </c>
      <c r="BH8" s="38">
        <f t="shared" si="4"/>
        <v>43538</v>
      </c>
      <c r="BI8" s="38">
        <f t="shared" si="4"/>
        <v>43539</v>
      </c>
      <c r="BJ8" s="38">
        <f t="shared" si="4"/>
        <v>43542</v>
      </c>
      <c r="BK8" s="38">
        <f t="shared" si="4"/>
        <v>43543</v>
      </c>
      <c r="BL8" s="38">
        <f t="shared" si="4"/>
        <v>43544</v>
      </c>
      <c r="BM8" s="38">
        <f t="shared" si="4"/>
        <v>43545</v>
      </c>
      <c r="BN8" s="38">
        <f t="shared" si="4"/>
        <v>43546</v>
      </c>
      <c r="BO8" s="38">
        <f t="shared" si="4"/>
        <v>43549</v>
      </c>
      <c r="BP8" s="38">
        <f t="shared" si="4"/>
        <v>43550</v>
      </c>
      <c r="BQ8" s="38">
        <f t="shared" si="4"/>
        <v>43551</v>
      </c>
      <c r="BR8" s="38">
        <f t="shared" si="4"/>
        <v>43552</v>
      </c>
      <c r="BS8" s="38">
        <f t="shared" si="4"/>
        <v>43553</v>
      </c>
      <c r="BT8" s="38">
        <f t="shared" si="4"/>
        <v>43556</v>
      </c>
      <c r="BU8" s="38">
        <f t="shared" ref="BU8:CZ8" si="5">WORKDAY(BT8,interval,holidays)</f>
        <v>43557</v>
      </c>
      <c r="BV8" s="38">
        <f t="shared" si="5"/>
        <v>43558</v>
      </c>
      <c r="BW8" s="38">
        <f t="shared" si="5"/>
        <v>43559</v>
      </c>
      <c r="BX8" s="38">
        <f t="shared" si="5"/>
        <v>43560</v>
      </c>
      <c r="BY8" s="38">
        <f t="shared" si="5"/>
        <v>43563</v>
      </c>
      <c r="BZ8" s="38">
        <f t="shared" si="5"/>
        <v>43564</v>
      </c>
      <c r="CA8" s="38">
        <f t="shared" si="5"/>
        <v>43565</v>
      </c>
      <c r="CB8" s="38">
        <f t="shared" si="5"/>
        <v>43566</v>
      </c>
      <c r="CC8" s="38">
        <f t="shared" si="5"/>
        <v>43567</v>
      </c>
      <c r="CD8" s="38">
        <f t="shared" si="5"/>
        <v>43570</v>
      </c>
      <c r="CE8" s="38">
        <f t="shared" si="5"/>
        <v>43571</v>
      </c>
      <c r="CF8" s="38">
        <f t="shared" si="5"/>
        <v>43572</v>
      </c>
      <c r="CG8" s="38">
        <f t="shared" si="5"/>
        <v>43573</v>
      </c>
      <c r="CH8" s="38">
        <f t="shared" si="5"/>
        <v>43577</v>
      </c>
      <c r="CI8" s="38">
        <f t="shared" si="5"/>
        <v>43578</v>
      </c>
      <c r="CJ8" s="38">
        <f t="shared" si="5"/>
        <v>43579</v>
      </c>
      <c r="CK8" s="38">
        <f t="shared" si="5"/>
        <v>43580</v>
      </c>
      <c r="CL8" s="38">
        <f t="shared" si="5"/>
        <v>43581</v>
      </c>
      <c r="CM8" s="38">
        <f t="shared" si="5"/>
        <v>43584</v>
      </c>
      <c r="CN8" s="38">
        <f t="shared" si="5"/>
        <v>43585</v>
      </c>
      <c r="CO8" s="38">
        <f t="shared" si="5"/>
        <v>43586</v>
      </c>
      <c r="CP8" s="38">
        <f t="shared" si="5"/>
        <v>43587</v>
      </c>
      <c r="CQ8" s="38">
        <f t="shared" si="5"/>
        <v>43588</v>
      </c>
      <c r="CR8" s="38">
        <f t="shared" si="5"/>
        <v>43591</v>
      </c>
      <c r="CS8" s="38">
        <f t="shared" si="5"/>
        <v>43592</v>
      </c>
      <c r="CT8" s="38">
        <f t="shared" si="5"/>
        <v>43593</v>
      </c>
      <c r="CU8" s="38">
        <f t="shared" si="5"/>
        <v>43594</v>
      </c>
      <c r="CV8" s="38">
        <f t="shared" si="5"/>
        <v>43595</v>
      </c>
      <c r="CW8" s="38">
        <f t="shared" si="5"/>
        <v>43598</v>
      </c>
      <c r="CX8" s="38">
        <f t="shared" si="5"/>
        <v>43599</v>
      </c>
      <c r="CY8" s="38">
        <f t="shared" si="5"/>
        <v>43600</v>
      </c>
      <c r="CZ8" s="38">
        <f t="shared" si="5"/>
        <v>43601</v>
      </c>
      <c r="DA8" s="38">
        <f t="shared" ref="DA8:EF8" si="6">WORKDAY(CZ8,interval,holidays)</f>
        <v>43602</v>
      </c>
      <c r="DB8" s="38">
        <f t="shared" si="6"/>
        <v>43605</v>
      </c>
      <c r="DC8" s="38">
        <f t="shared" si="6"/>
        <v>43606</v>
      </c>
      <c r="DD8" s="38">
        <f t="shared" si="6"/>
        <v>43607</v>
      </c>
      <c r="DE8" s="38">
        <f t="shared" si="6"/>
        <v>43608</v>
      </c>
      <c r="DF8" s="38">
        <f t="shared" si="6"/>
        <v>43609</v>
      </c>
      <c r="DG8" s="38">
        <f t="shared" si="6"/>
        <v>43613</v>
      </c>
      <c r="DH8" s="38">
        <f t="shared" si="6"/>
        <v>43614</v>
      </c>
      <c r="DI8" s="38">
        <f t="shared" si="6"/>
        <v>43615</v>
      </c>
      <c r="DJ8" s="38">
        <f t="shared" si="6"/>
        <v>43616</v>
      </c>
      <c r="DK8" s="38">
        <f t="shared" si="6"/>
        <v>43619</v>
      </c>
      <c r="DL8" s="38">
        <f t="shared" si="6"/>
        <v>43620</v>
      </c>
      <c r="DM8" s="38">
        <f t="shared" si="6"/>
        <v>43621</v>
      </c>
      <c r="DN8" s="38">
        <f t="shared" si="6"/>
        <v>43622</v>
      </c>
      <c r="DO8" s="38">
        <f t="shared" si="6"/>
        <v>43623</v>
      </c>
      <c r="DP8" s="38">
        <f t="shared" si="6"/>
        <v>43626</v>
      </c>
      <c r="DQ8" s="38">
        <f t="shared" si="6"/>
        <v>43627</v>
      </c>
      <c r="DR8" s="38">
        <f t="shared" si="6"/>
        <v>43628</v>
      </c>
      <c r="DS8" s="38">
        <f t="shared" si="6"/>
        <v>43629</v>
      </c>
      <c r="DT8" s="38">
        <f t="shared" si="6"/>
        <v>43630</v>
      </c>
      <c r="DU8" s="38">
        <f t="shared" si="6"/>
        <v>43633</v>
      </c>
      <c r="DV8" s="38">
        <f t="shared" si="6"/>
        <v>43634</v>
      </c>
      <c r="DW8" s="38">
        <f t="shared" si="6"/>
        <v>43635</v>
      </c>
      <c r="DX8" s="38">
        <f t="shared" si="6"/>
        <v>43636</v>
      </c>
      <c r="DY8" s="38">
        <f t="shared" si="6"/>
        <v>43637</v>
      </c>
      <c r="DZ8" s="38">
        <f t="shared" si="6"/>
        <v>43640</v>
      </c>
      <c r="EA8" s="38">
        <f t="shared" si="6"/>
        <v>43641</v>
      </c>
      <c r="EB8" s="38">
        <f t="shared" si="6"/>
        <v>43642</v>
      </c>
      <c r="EC8" s="38">
        <f t="shared" si="6"/>
        <v>43643</v>
      </c>
      <c r="ED8" s="38">
        <f t="shared" si="6"/>
        <v>43644</v>
      </c>
      <c r="EE8" s="38">
        <f t="shared" si="6"/>
        <v>43647</v>
      </c>
      <c r="EF8" s="38">
        <f t="shared" si="6"/>
        <v>43648</v>
      </c>
      <c r="EG8" s="38">
        <f t="shared" ref="EG8:FL8" si="7">WORKDAY(EF8,interval,holidays)</f>
        <v>43649</v>
      </c>
      <c r="EH8" s="38">
        <f t="shared" si="7"/>
        <v>43650</v>
      </c>
      <c r="EI8" s="38">
        <f t="shared" si="7"/>
        <v>43651</v>
      </c>
      <c r="EJ8" s="38">
        <f t="shared" si="7"/>
        <v>43654</v>
      </c>
      <c r="EK8" s="38">
        <f t="shared" si="7"/>
        <v>43655</v>
      </c>
      <c r="EL8" s="38">
        <f t="shared" si="7"/>
        <v>43656</v>
      </c>
      <c r="EM8" s="38">
        <f t="shared" si="7"/>
        <v>43657</v>
      </c>
      <c r="EN8" s="38">
        <f t="shared" si="7"/>
        <v>43658</v>
      </c>
      <c r="EO8" s="38">
        <f t="shared" si="7"/>
        <v>43661</v>
      </c>
      <c r="EP8" s="38">
        <f t="shared" si="7"/>
        <v>43662</v>
      </c>
      <c r="EQ8" s="38">
        <f t="shared" si="7"/>
        <v>43663</v>
      </c>
      <c r="ER8" s="38">
        <f t="shared" si="7"/>
        <v>43664</v>
      </c>
      <c r="ES8" s="38">
        <f t="shared" si="7"/>
        <v>43665</v>
      </c>
      <c r="ET8" s="38">
        <f t="shared" si="7"/>
        <v>43668</v>
      </c>
      <c r="EU8" s="38">
        <f t="shared" si="7"/>
        <v>43669</v>
      </c>
      <c r="EV8" s="38">
        <f t="shared" si="7"/>
        <v>43670</v>
      </c>
      <c r="EW8" s="38">
        <f t="shared" si="7"/>
        <v>43671</v>
      </c>
      <c r="EX8" s="38">
        <f t="shared" si="7"/>
        <v>43672</v>
      </c>
      <c r="EY8" s="38">
        <f t="shared" si="7"/>
        <v>43675</v>
      </c>
      <c r="EZ8" s="38">
        <f t="shared" si="7"/>
        <v>43676</v>
      </c>
      <c r="FA8" s="38">
        <f t="shared" si="7"/>
        <v>43677</v>
      </c>
      <c r="FB8" s="38">
        <f t="shared" si="7"/>
        <v>43678</v>
      </c>
      <c r="FC8" s="38">
        <f t="shared" si="7"/>
        <v>43679</v>
      </c>
      <c r="FD8" s="38">
        <f t="shared" si="7"/>
        <v>43682</v>
      </c>
      <c r="FE8" s="38">
        <f t="shared" si="7"/>
        <v>43683</v>
      </c>
      <c r="FF8" s="38">
        <f t="shared" si="7"/>
        <v>43684</v>
      </c>
      <c r="FG8" s="38">
        <f t="shared" si="7"/>
        <v>43685</v>
      </c>
      <c r="FH8" s="38">
        <f t="shared" si="7"/>
        <v>43686</v>
      </c>
      <c r="FI8" s="38">
        <f t="shared" si="7"/>
        <v>43689</v>
      </c>
      <c r="FJ8" s="38">
        <f t="shared" si="7"/>
        <v>43690</v>
      </c>
      <c r="FK8" s="38">
        <f t="shared" si="7"/>
        <v>43691</v>
      </c>
      <c r="FL8" s="38">
        <f t="shared" si="7"/>
        <v>43692</v>
      </c>
      <c r="FM8" s="38">
        <f t="shared" ref="FM8:GL8" si="8">WORKDAY(FL8,interval,holidays)</f>
        <v>43693</v>
      </c>
      <c r="FN8" s="38">
        <f t="shared" si="8"/>
        <v>43696</v>
      </c>
      <c r="FO8" s="38">
        <f t="shared" si="8"/>
        <v>43697</v>
      </c>
      <c r="FP8" s="38">
        <f t="shared" si="8"/>
        <v>43698</v>
      </c>
      <c r="FQ8" s="38">
        <f t="shared" si="8"/>
        <v>43699</v>
      </c>
      <c r="FR8" s="38">
        <f t="shared" si="8"/>
        <v>43700</v>
      </c>
      <c r="FS8" s="38">
        <f t="shared" si="8"/>
        <v>43703</v>
      </c>
      <c r="FT8" s="38">
        <f t="shared" si="8"/>
        <v>43704</v>
      </c>
      <c r="FU8" s="38">
        <f t="shared" si="8"/>
        <v>43705</v>
      </c>
      <c r="FV8" s="38">
        <f t="shared" si="8"/>
        <v>43706</v>
      </c>
      <c r="FW8" s="38">
        <f t="shared" si="8"/>
        <v>43707</v>
      </c>
      <c r="FX8" s="38">
        <f t="shared" si="8"/>
        <v>43710</v>
      </c>
      <c r="FY8" s="38">
        <f t="shared" si="8"/>
        <v>43711</v>
      </c>
      <c r="FZ8" s="38">
        <f t="shared" si="8"/>
        <v>43712</v>
      </c>
      <c r="GA8" s="38">
        <f t="shared" si="8"/>
        <v>43713</v>
      </c>
      <c r="GB8" s="38">
        <f t="shared" si="8"/>
        <v>43714</v>
      </c>
      <c r="GC8" s="38">
        <f t="shared" si="8"/>
        <v>43717</v>
      </c>
      <c r="GD8" s="38">
        <f t="shared" si="8"/>
        <v>43718</v>
      </c>
      <c r="GE8" s="38">
        <f t="shared" si="8"/>
        <v>43719</v>
      </c>
      <c r="GF8" s="38">
        <f t="shared" si="8"/>
        <v>43720</v>
      </c>
      <c r="GG8" s="38">
        <f t="shared" si="8"/>
        <v>43721</v>
      </c>
      <c r="GH8" s="38">
        <f t="shared" si="8"/>
        <v>43724</v>
      </c>
      <c r="GI8" s="38">
        <f t="shared" si="8"/>
        <v>43725</v>
      </c>
      <c r="GJ8" s="38">
        <f t="shared" si="8"/>
        <v>43726</v>
      </c>
      <c r="GK8" s="38">
        <f t="shared" si="8"/>
        <v>43727</v>
      </c>
      <c r="GL8" s="38">
        <f t="shared" si="8"/>
        <v>43728</v>
      </c>
    </row>
    <row r="9" spans="1:194" ht="15.75" thickBot="1" x14ac:dyDescent="0.3">
      <c r="A9" s="30" t="s">
        <v>58</v>
      </c>
      <c r="B9" s="19">
        <v>46.98749999999999</v>
      </c>
      <c r="D9" s="19">
        <f>B9/resources</f>
        <v>11.746874999999998</v>
      </c>
      <c r="E9" s="109">
        <f>start_date</f>
        <v>43466</v>
      </c>
      <c r="F9" s="32">
        <f>WORKDAY(E9,D9,holidays)</f>
        <v>43481</v>
      </c>
      <c r="H9" s="39">
        <f>IF(AND(H$8&gt;=$E9,H$8&lt;$F9),$D9,"")</f>
        <v>11.746874999999998</v>
      </c>
      <c r="I9" s="39">
        <f t="shared" ref="I9:BT12" si="9">IF(AND(I$8&gt;=$E9,I$8&lt;$F9),$D9,"")</f>
        <v>11.746874999999998</v>
      </c>
      <c r="J9" s="39">
        <f t="shared" si="9"/>
        <v>11.746874999999998</v>
      </c>
      <c r="K9" s="39">
        <f t="shared" si="9"/>
        <v>11.746874999999998</v>
      </c>
      <c r="L9" s="39">
        <f t="shared" si="9"/>
        <v>11.746874999999998</v>
      </c>
      <c r="M9" s="39">
        <f t="shared" si="9"/>
        <v>11.746874999999998</v>
      </c>
      <c r="N9" s="39">
        <f t="shared" si="9"/>
        <v>11.746874999999998</v>
      </c>
      <c r="O9" s="39">
        <f t="shared" si="9"/>
        <v>11.746874999999998</v>
      </c>
      <c r="P9" s="39">
        <f t="shared" si="9"/>
        <v>11.746874999999998</v>
      </c>
      <c r="Q9" s="39">
        <f t="shared" si="9"/>
        <v>11.746874999999998</v>
      </c>
      <c r="R9" s="39">
        <f t="shared" si="9"/>
        <v>11.746874999999998</v>
      </c>
      <c r="S9" s="39" t="str">
        <f t="shared" si="9"/>
        <v/>
      </c>
      <c r="T9" s="39" t="str">
        <f t="shared" si="9"/>
        <v/>
      </c>
      <c r="U9" s="39" t="str">
        <f t="shared" si="9"/>
        <v/>
      </c>
      <c r="V9" s="39" t="str">
        <f t="shared" si="9"/>
        <v/>
      </c>
      <c r="W9" s="39" t="str">
        <f t="shared" si="9"/>
        <v/>
      </c>
      <c r="X9" s="39" t="str">
        <f t="shared" si="9"/>
        <v/>
      </c>
      <c r="Y9" s="39" t="str">
        <f t="shared" si="9"/>
        <v/>
      </c>
      <c r="Z9" s="39" t="str">
        <f t="shared" si="9"/>
        <v/>
      </c>
      <c r="AA9" s="39" t="str">
        <f t="shared" si="9"/>
        <v/>
      </c>
      <c r="AB9" s="39" t="str">
        <f t="shared" si="9"/>
        <v/>
      </c>
      <c r="AC9" s="39" t="str">
        <f t="shared" si="9"/>
        <v/>
      </c>
      <c r="AD9" s="39" t="str">
        <f t="shared" si="9"/>
        <v/>
      </c>
      <c r="AE9" s="39" t="str">
        <f t="shared" si="9"/>
        <v/>
      </c>
      <c r="AF9" s="39" t="str">
        <f t="shared" si="9"/>
        <v/>
      </c>
      <c r="AG9" s="39" t="str">
        <f t="shared" si="9"/>
        <v/>
      </c>
      <c r="AH9" s="39" t="str">
        <f t="shared" si="9"/>
        <v/>
      </c>
      <c r="AI9" s="39" t="str">
        <f t="shared" si="9"/>
        <v/>
      </c>
      <c r="AJ9" s="39" t="str">
        <f t="shared" si="9"/>
        <v/>
      </c>
      <c r="AK9" s="39" t="str">
        <f t="shared" si="9"/>
        <v/>
      </c>
      <c r="AL9" s="39" t="str">
        <f t="shared" si="9"/>
        <v/>
      </c>
      <c r="AM9" s="39" t="str">
        <f t="shared" si="9"/>
        <v/>
      </c>
      <c r="AN9" s="39" t="str">
        <f t="shared" si="9"/>
        <v/>
      </c>
      <c r="AO9" s="39" t="str">
        <f t="shared" si="9"/>
        <v/>
      </c>
      <c r="AP9" s="39" t="str">
        <f t="shared" si="9"/>
        <v/>
      </c>
      <c r="AQ9" s="39" t="str">
        <f t="shared" si="9"/>
        <v/>
      </c>
      <c r="AR9" s="39" t="str">
        <f t="shared" si="9"/>
        <v/>
      </c>
      <c r="AS9" s="39" t="str">
        <f t="shared" si="9"/>
        <v/>
      </c>
      <c r="AT9" s="39" t="str">
        <f t="shared" si="9"/>
        <v/>
      </c>
      <c r="AU9" s="39" t="str">
        <f t="shared" si="9"/>
        <v/>
      </c>
      <c r="AV9" s="39" t="str">
        <f t="shared" si="9"/>
        <v/>
      </c>
      <c r="AW9" s="39" t="str">
        <f t="shared" si="9"/>
        <v/>
      </c>
      <c r="AX9" s="39" t="str">
        <f t="shared" si="9"/>
        <v/>
      </c>
      <c r="AY9" s="39" t="str">
        <f t="shared" si="9"/>
        <v/>
      </c>
      <c r="AZ9" s="39" t="str">
        <f t="shared" si="9"/>
        <v/>
      </c>
      <c r="BA9" s="39" t="str">
        <f t="shared" si="9"/>
        <v/>
      </c>
      <c r="BB9" s="39" t="str">
        <f t="shared" si="9"/>
        <v/>
      </c>
      <c r="BC9" s="39" t="str">
        <f t="shared" si="9"/>
        <v/>
      </c>
      <c r="BD9" s="39" t="str">
        <f t="shared" si="9"/>
        <v/>
      </c>
      <c r="BE9" s="39" t="str">
        <f t="shared" si="9"/>
        <v/>
      </c>
      <c r="BF9" s="39" t="str">
        <f t="shared" si="9"/>
        <v/>
      </c>
      <c r="BG9" s="39" t="str">
        <f t="shared" si="9"/>
        <v/>
      </c>
      <c r="BH9" s="39" t="str">
        <f t="shared" si="9"/>
        <v/>
      </c>
      <c r="BI9" s="39" t="str">
        <f t="shared" si="9"/>
        <v/>
      </c>
      <c r="BJ9" s="39" t="str">
        <f t="shared" si="9"/>
        <v/>
      </c>
      <c r="BK9" s="39" t="str">
        <f t="shared" si="9"/>
        <v/>
      </c>
      <c r="BL9" s="39" t="str">
        <f t="shared" si="9"/>
        <v/>
      </c>
      <c r="BM9" s="39" t="str">
        <f t="shared" si="9"/>
        <v/>
      </c>
      <c r="BN9" s="39" t="str">
        <f t="shared" si="9"/>
        <v/>
      </c>
      <c r="BO9" s="39" t="str">
        <f t="shared" si="9"/>
        <v/>
      </c>
      <c r="BP9" s="39" t="str">
        <f t="shared" si="9"/>
        <v/>
      </c>
      <c r="BQ9" s="39" t="str">
        <f t="shared" si="9"/>
        <v/>
      </c>
      <c r="BR9" s="39" t="str">
        <f t="shared" si="9"/>
        <v/>
      </c>
      <c r="BS9" s="39" t="str">
        <f t="shared" si="9"/>
        <v/>
      </c>
      <c r="BT9" s="39" t="str">
        <f t="shared" si="9"/>
        <v/>
      </c>
      <c r="BU9" s="39" t="str">
        <f t="shared" ref="BU9:EF12" si="10">IF(AND(BU$8&gt;=$E9,BU$8&lt;$F9),$D9,"")</f>
        <v/>
      </c>
      <c r="BV9" s="39" t="str">
        <f t="shared" si="10"/>
        <v/>
      </c>
      <c r="BW9" s="39" t="str">
        <f t="shared" si="10"/>
        <v/>
      </c>
      <c r="BX9" s="39" t="str">
        <f t="shared" si="10"/>
        <v/>
      </c>
      <c r="BY9" s="39" t="str">
        <f t="shared" si="10"/>
        <v/>
      </c>
      <c r="BZ9" s="39" t="str">
        <f t="shared" si="10"/>
        <v/>
      </c>
      <c r="CA9" s="39" t="str">
        <f t="shared" si="10"/>
        <v/>
      </c>
      <c r="CB9" s="39" t="str">
        <f t="shared" si="10"/>
        <v/>
      </c>
      <c r="CC9" s="39" t="str">
        <f t="shared" si="10"/>
        <v/>
      </c>
      <c r="CD9" s="39" t="str">
        <f t="shared" si="10"/>
        <v/>
      </c>
      <c r="CE9" s="39" t="str">
        <f t="shared" si="10"/>
        <v/>
      </c>
      <c r="CF9" s="39" t="str">
        <f t="shared" si="10"/>
        <v/>
      </c>
      <c r="CG9" s="39" t="str">
        <f t="shared" si="10"/>
        <v/>
      </c>
      <c r="CH9" s="39" t="str">
        <f t="shared" si="10"/>
        <v/>
      </c>
      <c r="CI9" s="39" t="str">
        <f t="shared" si="10"/>
        <v/>
      </c>
      <c r="CJ9" s="39" t="str">
        <f t="shared" si="10"/>
        <v/>
      </c>
      <c r="CK9" s="39" t="str">
        <f t="shared" si="10"/>
        <v/>
      </c>
      <c r="CL9" s="39" t="str">
        <f t="shared" si="10"/>
        <v/>
      </c>
      <c r="CM9" s="39" t="str">
        <f t="shared" si="10"/>
        <v/>
      </c>
      <c r="CN9" s="39" t="str">
        <f t="shared" si="10"/>
        <v/>
      </c>
      <c r="CO9" s="39" t="str">
        <f t="shared" si="10"/>
        <v/>
      </c>
      <c r="CP9" s="39" t="str">
        <f t="shared" si="10"/>
        <v/>
      </c>
      <c r="CQ9" s="39" t="str">
        <f t="shared" si="10"/>
        <v/>
      </c>
      <c r="CR9" s="39" t="str">
        <f t="shared" si="10"/>
        <v/>
      </c>
      <c r="CS9" s="39" t="str">
        <f t="shared" si="10"/>
        <v/>
      </c>
      <c r="CT9" s="39" t="str">
        <f t="shared" si="10"/>
        <v/>
      </c>
      <c r="CU9" s="39" t="str">
        <f t="shared" si="10"/>
        <v/>
      </c>
      <c r="CV9" s="39" t="str">
        <f t="shared" si="10"/>
        <v/>
      </c>
      <c r="CW9" s="39" t="str">
        <f t="shared" si="10"/>
        <v/>
      </c>
      <c r="CX9" s="39" t="str">
        <f t="shared" si="10"/>
        <v/>
      </c>
      <c r="CY9" s="39" t="str">
        <f t="shared" si="10"/>
        <v/>
      </c>
      <c r="CZ9" s="39" t="str">
        <f t="shared" si="10"/>
        <v/>
      </c>
      <c r="DA9" s="39" t="str">
        <f t="shared" si="10"/>
        <v/>
      </c>
      <c r="DB9" s="39" t="str">
        <f t="shared" si="10"/>
        <v/>
      </c>
      <c r="DC9" s="39" t="str">
        <f t="shared" si="10"/>
        <v/>
      </c>
      <c r="DD9" s="39" t="str">
        <f t="shared" si="10"/>
        <v/>
      </c>
      <c r="DE9" s="39" t="str">
        <f t="shared" si="10"/>
        <v/>
      </c>
      <c r="DF9" s="39" t="str">
        <f t="shared" si="10"/>
        <v/>
      </c>
      <c r="DG9" s="39" t="str">
        <f t="shared" si="10"/>
        <v/>
      </c>
      <c r="DH9" s="39" t="str">
        <f t="shared" si="10"/>
        <v/>
      </c>
      <c r="DI9" s="39" t="str">
        <f t="shared" si="10"/>
        <v/>
      </c>
      <c r="DJ9" s="39" t="str">
        <f t="shared" si="10"/>
        <v/>
      </c>
      <c r="DK9" s="39" t="str">
        <f t="shared" si="10"/>
        <v/>
      </c>
      <c r="DL9" s="39" t="str">
        <f t="shared" si="10"/>
        <v/>
      </c>
      <c r="DM9" s="39" t="str">
        <f t="shared" si="10"/>
        <v/>
      </c>
      <c r="DN9" s="39" t="str">
        <f t="shared" si="10"/>
        <v/>
      </c>
      <c r="DO9" s="39" t="str">
        <f t="shared" si="10"/>
        <v/>
      </c>
      <c r="DP9" s="39" t="str">
        <f t="shared" si="10"/>
        <v/>
      </c>
      <c r="DQ9" s="39" t="str">
        <f t="shared" si="10"/>
        <v/>
      </c>
      <c r="DR9" s="39" t="str">
        <f t="shared" si="10"/>
        <v/>
      </c>
      <c r="DS9" s="39" t="str">
        <f t="shared" si="10"/>
        <v/>
      </c>
      <c r="DT9" s="39" t="str">
        <f t="shared" si="10"/>
        <v/>
      </c>
      <c r="DU9" s="39" t="str">
        <f t="shared" si="10"/>
        <v/>
      </c>
      <c r="DV9" s="39" t="str">
        <f t="shared" si="10"/>
        <v/>
      </c>
      <c r="DW9" s="39" t="str">
        <f t="shared" si="10"/>
        <v/>
      </c>
      <c r="DX9" s="39" t="str">
        <f t="shared" si="10"/>
        <v/>
      </c>
      <c r="DY9" s="39" t="str">
        <f t="shared" si="10"/>
        <v/>
      </c>
      <c r="DZ9" s="39" t="str">
        <f t="shared" si="10"/>
        <v/>
      </c>
      <c r="EA9" s="39" t="str">
        <f t="shared" si="10"/>
        <v/>
      </c>
      <c r="EB9" s="39" t="str">
        <f t="shared" si="10"/>
        <v/>
      </c>
      <c r="EC9" s="39" t="str">
        <f t="shared" si="10"/>
        <v/>
      </c>
      <c r="ED9" s="39" t="str">
        <f t="shared" si="10"/>
        <v/>
      </c>
      <c r="EE9" s="39" t="str">
        <f t="shared" si="10"/>
        <v/>
      </c>
      <c r="EF9" s="39" t="str">
        <f t="shared" si="10"/>
        <v/>
      </c>
      <c r="EG9" s="39" t="str">
        <f t="shared" ref="EG9:GL11" si="11">IF(AND(EG$8&gt;=$E9,EG$8&lt;$F9),$D9,"")</f>
        <v/>
      </c>
      <c r="EH9" s="39" t="str">
        <f t="shared" si="11"/>
        <v/>
      </c>
      <c r="EI9" s="39" t="str">
        <f t="shared" si="11"/>
        <v/>
      </c>
      <c r="EJ9" s="39" t="str">
        <f t="shared" si="11"/>
        <v/>
      </c>
      <c r="EK9" s="39" t="str">
        <f t="shared" si="11"/>
        <v/>
      </c>
      <c r="EL9" s="39" t="str">
        <f t="shared" si="11"/>
        <v/>
      </c>
      <c r="EM9" s="39" t="str">
        <f t="shared" si="11"/>
        <v/>
      </c>
      <c r="EN9" s="39" t="str">
        <f t="shared" si="11"/>
        <v/>
      </c>
      <c r="EO9" s="39" t="str">
        <f t="shared" si="11"/>
        <v/>
      </c>
      <c r="EP9" s="39" t="str">
        <f t="shared" si="11"/>
        <v/>
      </c>
      <c r="EQ9" s="39" t="str">
        <f t="shared" si="11"/>
        <v/>
      </c>
      <c r="ER9" s="39" t="str">
        <f t="shared" si="11"/>
        <v/>
      </c>
      <c r="ES9" s="39" t="str">
        <f t="shared" si="11"/>
        <v/>
      </c>
      <c r="ET9" s="39" t="str">
        <f t="shared" si="11"/>
        <v/>
      </c>
      <c r="EU9" s="39" t="str">
        <f t="shared" si="11"/>
        <v/>
      </c>
      <c r="EV9" s="39" t="str">
        <f t="shared" si="11"/>
        <v/>
      </c>
      <c r="EW9" s="39" t="str">
        <f t="shared" si="11"/>
        <v/>
      </c>
      <c r="EX9" s="39" t="str">
        <f t="shared" si="11"/>
        <v/>
      </c>
      <c r="EY9" s="39" t="str">
        <f t="shared" si="11"/>
        <v/>
      </c>
      <c r="EZ9" s="39" t="str">
        <f t="shared" si="11"/>
        <v/>
      </c>
      <c r="FA9" s="39" t="str">
        <f t="shared" si="11"/>
        <v/>
      </c>
      <c r="FB9" s="39" t="str">
        <f t="shared" si="11"/>
        <v/>
      </c>
      <c r="FC9" s="39" t="str">
        <f t="shared" si="11"/>
        <v/>
      </c>
      <c r="FD9" s="39" t="str">
        <f t="shared" si="11"/>
        <v/>
      </c>
      <c r="FE9" s="39" t="str">
        <f t="shared" si="11"/>
        <v/>
      </c>
      <c r="FF9" s="39" t="str">
        <f t="shared" si="11"/>
        <v/>
      </c>
      <c r="FG9" s="39" t="str">
        <f t="shared" si="11"/>
        <v/>
      </c>
      <c r="FH9" s="39" t="str">
        <f t="shared" si="11"/>
        <v/>
      </c>
      <c r="FI9" s="39" t="str">
        <f t="shared" si="11"/>
        <v/>
      </c>
      <c r="FJ9" s="39" t="str">
        <f t="shared" si="11"/>
        <v/>
      </c>
      <c r="FK9" s="39" t="str">
        <f t="shared" si="11"/>
        <v/>
      </c>
      <c r="FL9" s="39" t="str">
        <f t="shared" si="11"/>
        <v/>
      </c>
      <c r="FM9" s="39" t="str">
        <f t="shared" si="11"/>
        <v/>
      </c>
      <c r="FN9" s="39" t="str">
        <f t="shared" si="11"/>
        <v/>
      </c>
      <c r="FO9" s="39" t="str">
        <f t="shared" si="11"/>
        <v/>
      </c>
      <c r="FP9" s="39" t="str">
        <f t="shared" si="11"/>
        <v/>
      </c>
      <c r="FQ9" s="39" t="str">
        <f t="shared" si="11"/>
        <v/>
      </c>
      <c r="FR9" s="39" t="str">
        <f t="shared" si="11"/>
        <v/>
      </c>
      <c r="FS9" s="39" t="str">
        <f t="shared" si="11"/>
        <v/>
      </c>
      <c r="FT9" s="39" t="str">
        <f t="shared" si="11"/>
        <v/>
      </c>
      <c r="FU9" s="39" t="str">
        <f t="shared" si="11"/>
        <v/>
      </c>
      <c r="FV9" s="39" t="str">
        <f t="shared" si="11"/>
        <v/>
      </c>
      <c r="FW9" s="39" t="str">
        <f t="shared" si="11"/>
        <v/>
      </c>
      <c r="FX9" s="39" t="str">
        <f t="shared" si="11"/>
        <v/>
      </c>
      <c r="FY9" s="39" t="str">
        <f t="shared" si="11"/>
        <v/>
      </c>
      <c r="FZ9" s="39" t="str">
        <f t="shared" si="11"/>
        <v/>
      </c>
      <c r="GA9" s="39" t="str">
        <f t="shared" si="11"/>
        <v/>
      </c>
      <c r="GB9" s="39" t="str">
        <f t="shared" si="11"/>
        <v/>
      </c>
      <c r="GC9" s="39" t="str">
        <f t="shared" si="11"/>
        <v/>
      </c>
      <c r="GD9" s="39" t="str">
        <f t="shared" si="11"/>
        <v/>
      </c>
      <c r="GE9" s="39" t="str">
        <f t="shared" si="11"/>
        <v/>
      </c>
      <c r="GF9" s="39" t="str">
        <f t="shared" si="11"/>
        <v/>
      </c>
      <c r="GG9" s="39" t="str">
        <f t="shared" si="11"/>
        <v/>
      </c>
      <c r="GH9" s="39" t="str">
        <f t="shared" si="11"/>
        <v/>
      </c>
      <c r="GI9" s="39" t="str">
        <f t="shared" si="11"/>
        <v/>
      </c>
      <c r="GJ9" s="39" t="str">
        <f t="shared" si="11"/>
        <v/>
      </c>
      <c r="GK9" s="39" t="str">
        <f t="shared" si="11"/>
        <v/>
      </c>
      <c r="GL9" s="39" t="str">
        <f t="shared" si="11"/>
        <v/>
      </c>
    </row>
    <row r="10" spans="1:194" x14ac:dyDescent="0.25">
      <c r="A10" s="30" t="s">
        <v>76</v>
      </c>
      <c r="B10" s="19">
        <v>37.824999999999996</v>
      </c>
      <c r="D10" s="19">
        <f>B10/resources</f>
        <v>9.4562499999999989</v>
      </c>
      <c r="E10" s="32">
        <f>F9</f>
        <v>43481</v>
      </c>
      <c r="F10" s="32">
        <f>WORKDAY(E10,D10,holidays)</f>
        <v>43494</v>
      </c>
      <c r="H10" s="39" t="str">
        <f t="shared" ref="H10:W12" si="12">IF(AND(H$8&gt;=$E10,H$8&lt;$F10),$D10,"")</f>
        <v/>
      </c>
      <c r="I10" s="39" t="str">
        <f t="shared" si="12"/>
        <v/>
      </c>
      <c r="J10" s="39" t="str">
        <f t="shared" si="12"/>
        <v/>
      </c>
      <c r="K10" s="39" t="str">
        <f t="shared" si="12"/>
        <v/>
      </c>
      <c r="L10" s="39" t="str">
        <f t="shared" si="12"/>
        <v/>
      </c>
      <c r="M10" s="39" t="str">
        <f t="shared" si="12"/>
        <v/>
      </c>
      <c r="N10" s="39" t="str">
        <f t="shared" si="12"/>
        <v/>
      </c>
      <c r="O10" s="39" t="str">
        <f t="shared" si="12"/>
        <v/>
      </c>
      <c r="P10" s="39" t="str">
        <f t="shared" si="12"/>
        <v/>
      </c>
      <c r="Q10" s="39" t="str">
        <f t="shared" si="12"/>
        <v/>
      </c>
      <c r="R10" s="39" t="str">
        <f t="shared" si="12"/>
        <v/>
      </c>
      <c r="S10" s="39">
        <f t="shared" si="12"/>
        <v>9.4562499999999989</v>
      </c>
      <c r="T10" s="39">
        <f t="shared" si="12"/>
        <v>9.4562499999999989</v>
      </c>
      <c r="U10" s="39">
        <f t="shared" si="12"/>
        <v>9.4562499999999989</v>
      </c>
      <c r="V10" s="39">
        <f t="shared" si="12"/>
        <v>9.4562499999999989</v>
      </c>
      <c r="W10" s="39">
        <f t="shared" si="12"/>
        <v>9.4562499999999989</v>
      </c>
      <c r="X10" s="39">
        <f t="shared" si="9"/>
        <v>9.4562499999999989</v>
      </c>
      <c r="Y10" s="39">
        <f t="shared" si="9"/>
        <v>9.4562499999999989</v>
      </c>
      <c r="Z10" s="39">
        <f t="shared" si="9"/>
        <v>9.4562499999999989</v>
      </c>
      <c r="AA10" s="39">
        <f t="shared" si="9"/>
        <v>9.4562499999999989</v>
      </c>
      <c r="AB10" s="39" t="str">
        <f t="shared" si="9"/>
        <v/>
      </c>
      <c r="AC10" s="39" t="str">
        <f t="shared" si="9"/>
        <v/>
      </c>
      <c r="AD10" s="39" t="str">
        <f t="shared" si="9"/>
        <v/>
      </c>
      <c r="AE10" s="39" t="str">
        <f t="shared" si="9"/>
        <v/>
      </c>
      <c r="AF10" s="39" t="str">
        <f t="shared" si="9"/>
        <v/>
      </c>
      <c r="AG10" s="39" t="str">
        <f t="shared" si="9"/>
        <v/>
      </c>
      <c r="AH10" s="39" t="str">
        <f t="shared" si="9"/>
        <v/>
      </c>
      <c r="AI10" s="39" t="str">
        <f t="shared" si="9"/>
        <v/>
      </c>
      <c r="AJ10" s="39" t="str">
        <f t="shared" si="9"/>
        <v/>
      </c>
      <c r="AK10" s="39" t="str">
        <f t="shared" si="9"/>
        <v/>
      </c>
      <c r="AL10" s="39" t="str">
        <f t="shared" si="9"/>
        <v/>
      </c>
      <c r="AM10" s="39" t="str">
        <f t="shared" si="9"/>
        <v/>
      </c>
      <c r="AN10" s="39" t="str">
        <f t="shared" si="9"/>
        <v/>
      </c>
      <c r="AO10" s="39" t="str">
        <f t="shared" si="9"/>
        <v/>
      </c>
      <c r="AP10" s="39" t="str">
        <f t="shared" si="9"/>
        <v/>
      </c>
      <c r="AQ10" s="39" t="str">
        <f t="shared" si="9"/>
        <v/>
      </c>
      <c r="AR10" s="39" t="str">
        <f t="shared" si="9"/>
        <v/>
      </c>
      <c r="AS10" s="39" t="str">
        <f t="shared" si="9"/>
        <v/>
      </c>
      <c r="AT10" s="39" t="str">
        <f t="shared" si="9"/>
        <v/>
      </c>
      <c r="AU10" s="39" t="str">
        <f t="shared" si="9"/>
        <v/>
      </c>
      <c r="AV10" s="39" t="str">
        <f t="shared" si="9"/>
        <v/>
      </c>
      <c r="AW10" s="39" t="str">
        <f t="shared" si="9"/>
        <v/>
      </c>
      <c r="AX10" s="39" t="str">
        <f t="shared" si="9"/>
        <v/>
      </c>
      <c r="AY10" s="39" t="str">
        <f t="shared" si="9"/>
        <v/>
      </c>
      <c r="AZ10" s="39" t="str">
        <f t="shared" si="9"/>
        <v/>
      </c>
      <c r="BA10" s="39" t="str">
        <f t="shared" si="9"/>
        <v/>
      </c>
      <c r="BB10" s="39" t="str">
        <f t="shared" si="9"/>
        <v/>
      </c>
      <c r="BC10" s="39" t="str">
        <f t="shared" si="9"/>
        <v/>
      </c>
      <c r="BD10" s="39" t="str">
        <f t="shared" si="9"/>
        <v/>
      </c>
      <c r="BE10" s="39" t="str">
        <f t="shared" si="9"/>
        <v/>
      </c>
      <c r="BF10" s="39" t="str">
        <f t="shared" si="9"/>
        <v/>
      </c>
      <c r="BG10" s="39" t="str">
        <f t="shared" si="9"/>
        <v/>
      </c>
      <c r="BH10" s="39" t="str">
        <f t="shared" si="9"/>
        <v/>
      </c>
      <c r="BI10" s="39" t="str">
        <f t="shared" si="9"/>
        <v/>
      </c>
      <c r="BJ10" s="39" t="str">
        <f t="shared" si="9"/>
        <v/>
      </c>
      <c r="BK10" s="39" t="str">
        <f t="shared" si="9"/>
        <v/>
      </c>
      <c r="BL10" s="39" t="str">
        <f t="shared" si="9"/>
        <v/>
      </c>
      <c r="BM10" s="39" t="str">
        <f t="shared" si="9"/>
        <v/>
      </c>
      <c r="BN10" s="39" t="str">
        <f t="shared" si="9"/>
        <v/>
      </c>
      <c r="BO10" s="39" t="str">
        <f t="shared" si="9"/>
        <v/>
      </c>
      <c r="BP10" s="39" t="str">
        <f t="shared" si="9"/>
        <v/>
      </c>
      <c r="BQ10" s="39" t="str">
        <f t="shared" si="9"/>
        <v/>
      </c>
      <c r="BR10" s="39" t="str">
        <f t="shared" si="9"/>
        <v/>
      </c>
      <c r="BS10" s="39" t="str">
        <f t="shared" si="9"/>
        <v/>
      </c>
      <c r="BT10" s="39" t="str">
        <f t="shared" si="9"/>
        <v/>
      </c>
      <c r="BU10" s="39" t="str">
        <f t="shared" si="10"/>
        <v/>
      </c>
      <c r="BV10" s="39" t="str">
        <f t="shared" si="10"/>
        <v/>
      </c>
      <c r="BW10" s="39" t="str">
        <f t="shared" si="10"/>
        <v/>
      </c>
      <c r="BX10" s="39" t="str">
        <f t="shared" si="10"/>
        <v/>
      </c>
      <c r="BY10" s="39" t="str">
        <f t="shared" si="10"/>
        <v/>
      </c>
      <c r="BZ10" s="39" t="str">
        <f t="shared" si="10"/>
        <v/>
      </c>
      <c r="CA10" s="39" t="str">
        <f t="shared" si="10"/>
        <v/>
      </c>
      <c r="CB10" s="39" t="str">
        <f t="shared" si="10"/>
        <v/>
      </c>
      <c r="CC10" s="39" t="str">
        <f t="shared" si="10"/>
        <v/>
      </c>
      <c r="CD10" s="39" t="str">
        <f t="shared" si="10"/>
        <v/>
      </c>
      <c r="CE10" s="39" t="str">
        <f t="shared" si="10"/>
        <v/>
      </c>
      <c r="CF10" s="39" t="str">
        <f t="shared" si="10"/>
        <v/>
      </c>
      <c r="CG10" s="39" t="str">
        <f t="shared" si="10"/>
        <v/>
      </c>
      <c r="CH10" s="39" t="str">
        <f t="shared" si="10"/>
        <v/>
      </c>
      <c r="CI10" s="39" t="str">
        <f t="shared" si="10"/>
        <v/>
      </c>
      <c r="CJ10" s="39" t="str">
        <f t="shared" si="10"/>
        <v/>
      </c>
      <c r="CK10" s="39" t="str">
        <f t="shared" si="10"/>
        <v/>
      </c>
      <c r="CL10" s="39" t="str">
        <f t="shared" si="10"/>
        <v/>
      </c>
      <c r="CM10" s="39" t="str">
        <f t="shared" si="10"/>
        <v/>
      </c>
      <c r="CN10" s="39" t="str">
        <f t="shared" si="10"/>
        <v/>
      </c>
      <c r="CO10" s="39" t="str">
        <f t="shared" si="10"/>
        <v/>
      </c>
      <c r="CP10" s="39" t="str">
        <f t="shared" si="10"/>
        <v/>
      </c>
      <c r="CQ10" s="39" t="str">
        <f t="shared" si="10"/>
        <v/>
      </c>
      <c r="CR10" s="39" t="str">
        <f t="shared" si="10"/>
        <v/>
      </c>
      <c r="CS10" s="39" t="str">
        <f t="shared" si="10"/>
        <v/>
      </c>
      <c r="CT10" s="39" t="str">
        <f t="shared" si="10"/>
        <v/>
      </c>
      <c r="CU10" s="39" t="str">
        <f t="shared" si="10"/>
        <v/>
      </c>
      <c r="CV10" s="39" t="str">
        <f t="shared" si="10"/>
        <v/>
      </c>
      <c r="CW10" s="39" t="str">
        <f t="shared" si="10"/>
        <v/>
      </c>
      <c r="CX10" s="39" t="str">
        <f t="shared" si="10"/>
        <v/>
      </c>
      <c r="CY10" s="39" t="str">
        <f t="shared" si="10"/>
        <v/>
      </c>
      <c r="CZ10" s="39" t="str">
        <f t="shared" si="10"/>
        <v/>
      </c>
      <c r="DA10" s="39" t="str">
        <f t="shared" si="10"/>
        <v/>
      </c>
      <c r="DB10" s="39" t="str">
        <f t="shared" si="10"/>
        <v/>
      </c>
      <c r="DC10" s="39" t="str">
        <f t="shared" si="10"/>
        <v/>
      </c>
      <c r="DD10" s="39" t="str">
        <f t="shared" si="10"/>
        <v/>
      </c>
      <c r="DE10" s="39" t="str">
        <f t="shared" si="10"/>
        <v/>
      </c>
      <c r="DF10" s="39" t="str">
        <f t="shared" si="10"/>
        <v/>
      </c>
      <c r="DG10" s="39" t="str">
        <f t="shared" si="10"/>
        <v/>
      </c>
      <c r="DH10" s="39" t="str">
        <f t="shared" si="10"/>
        <v/>
      </c>
      <c r="DI10" s="39" t="str">
        <f t="shared" si="10"/>
        <v/>
      </c>
      <c r="DJ10" s="39" t="str">
        <f t="shared" si="10"/>
        <v/>
      </c>
      <c r="DK10" s="39" t="str">
        <f t="shared" si="10"/>
        <v/>
      </c>
      <c r="DL10" s="39" t="str">
        <f t="shared" si="10"/>
        <v/>
      </c>
      <c r="DM10" s="39" t="str">
        <f t="shared" si="10"/>
        <v/>
      </c>
      <c r="DN10" s="39" t="str">
        <f t="shared" si="10"/>
        <v/>
      </c>
      <c r="DO10" s="39" t="str">
        <f t="shared" si="10"/>
        <v/>
      </c>
      <c r="DP10" s="39" t="str">
        <f t="shared" si="10"/>
        <v/>
      </c>
      <c r="DQ10" s="39" t="str">
        <f t="shared" si="10"/>
        <v/>
      </c>
      <c r="DR10" s="39" t="str">
        <f t="shared" si="10"/>
        <v/>
      </c>
      <c r="DS10" s="39" t="str">
        <f t="shared" si="10"/>
        <v/>
      </c>
      <c r="DT10" s="39" t="str">
        <f t="shared" si="10"/>
        <v/>
      </c>
      <c r="DU10" s="39" t="str">
        <f t="shared" si="10"/>
        <v/>
      </c>
      <c r="DV10" s="39" t="str">
        <f t="shared" si="10"/>
        <v/>
      </c>
      <c r="DW10" s="39" t="str">
        <f t="shared" si="10"/>
        <v/>
      </c>
      <c r="DX10" s="39" t="str">
        <f t="shared" si="10"/>
        <v/>
      </c>
      <c r="DY10" s="39" t="str">
        <f t="shared" si="10"/>
        <v/>
      </c>
      <c r="DZ10" s="39" t="str">
        <f t="shared" si="10"/>
        <v/>
      </c>
      <c r="EA10" s="39" t="str">
        <f t="shared" si="10"/>
        <v/>
      </c>
      <c r="EB10" s="39" t="str">
        <f t="shared" si="10"/>
        <v/>
      </c>
      <c r="EC10" s="39" t="str">
        <f t="shared" si="10"/>
        <v/>
      </c>
      <c r="ED10" s="39" t="str">
        <f t="shared" si="10"/>
        <v/>
      </c>
      <c r="EE10" s="39" t="str">
        <f t="shared" si="10"/>
        <v/>
      </c>
      <c r="EF10" s="39" t="str">
        <f t="shared" si="10"/>
        <v/>
      </c>
      <c r="EG10" s="39" t="str">
        <f t="shared" si="11"/>
        <v/>
      </c>
      <c r="EH10" s="39" t="str">
        <f t="shared" si="11"/>
        <v/>
      </c>
      <c r="EI10" s="39" t="str">
        <f t="shared" si="11"/>
        <v/>
      </c>
      <c r="EJ10" s="39" t="str">
        <f t="shared" si="11"/>
        <v/>
      </c>
      <c r="EK10" s="39" t="str">
        <f t="shared" si="11"/>
        <v/>
      </c>
      <c r="EL10" s="39" t="str">
        <f t="shared" si="11"/>
        <v/>
      </c>
      <c r="EM10" s="39" t="str">
        <f t="shared" si="11"/>
        <v/>
      </c>
      <c r="EN10" s="39" t="str">
        <f t="shared" si="11"/>
        <v/>
      </c>
      <c r="EO10" s="39" t="str">
        <f t="shared" si="11"/>
        <v/>
      </c>
      <c r="EP10" s="39" t="str">
        <f t="shared" si="11"/>
        <v/>
      </c>
      <c r="EQ10" s="39" t="str">
        <f t="shared" si="11"/>
        <v/>
      </c>
      <c r="ER10" s="39" t="str">
        <f t="shared" si="11"/>
        <v/>
      </c>
      <c r="ES10" s="39" t="str">
        <f t="shared" si="11"/>
        <v/>
      </c>
      <c r="ET10" s="39" t="str">
        <f t="shared" si="11"/>
        <v/>
      </c>
      <c r="EU10" s="39" t="str">
        <f t="shared" si="11"/>
        <v/>
      </c>
      <c r="EV10" s="39" t="str">
        <f t="shared" si="11"/>
        <v/>
      </c>
      <c r="EW10" s="39" t="str">
        <f t="shared" si="11"/>
        <v/>
      </c>
      <c r="EX10" s="39" t="str">
        <f t="shared" si="11"/>
        <v/>
      </c>
      <c r="EY10" s="39" t="str">
        <f t="shared" si="11"/>
        <v/>
      </c>
      <c r="EZ10" s="39" t="str">
        <f t="shared" si="11"/>
        <v/>
      </c>
      <c r="FA10" s="39" t="str">
        <f t="shared" si="11"/>
        <v/>
      </c>
      <c r="FB10" s="39" t="str">
        <f t="shared" si="11"/>
        <v/>
      </c>
      <c r="FC10" s="39" t="str">
        <f t="shared" si="11"/>
        <v/>
      </c>
      <c r="FD10" s="39" t="str">
        <f t="shared" si="11"/>
        <v/>
      </c>
      <c r="FE10" s="39" t="str">
        <f t="shared" si="11"/>
        <v/>
      </c>
      <c r="FF10" s="39" t="str">
        <f t="shared" si="11"/>
        <v/>
      </c>
      <c r="FG10" s="39" t="str">
        <f t="shared" si="11"/>
        <v/>
      </c>
      <c r="FH10" s="39" t="str">
        <f t="shared" si="11"/>
        <v/>
      </c>
      <c r="FI10" s="39" t="str">
        <f t="shared" si="11"/>
        <v/>
      </c>
      <c r="FJ10" s="39" t="str">
        <f t="shared" si="11"/>
        <v/>
      </c>
      <c r="FK10" s="39" t="str">
        <f t="shared" si="11"/>
        <v/>
      </c>
      <c r="FL10" s="39" t="str">
        <f t="shared" si="11"/>
        <v/>
      </c>
      <c r="FM10" s="39" t="str">
        <f t="shared" si="11"/>
        <v/>
      </c>
      <c r="FN10" s="39" t="str">
        <f t="shared" si="11"/>
        <v/>
      </c>
      <c r="FO10" s="39" t="str">
        <f t="shared" si="11"/>
        <v/>
      </c>
      <c r="FP10" s="39" t="str">
        <f t="shared" si="11"/>
        <v/>
      </c>
      <c r="FQ10" s="39" t="str">
        <f t="shared" si="11"/>
        <v/>
      </c>
      <c r="FR10" s="39" t="str">
        <f t="shared" si="11"/>
        <v/>
      </c>
      <c r="FS10" s="39" t="str">
        <f t="shared" si="11"/>
        <v/>
      </c>
      <c r="FT10" s="39" t="str">
        <f t="shared" si="11"/>
        <v/>
      </c>
      <c r="FU10" s="39" t="str">
        <f t="shared" si="11"/>
        <v/>
      </c>
      <c r="FV10" s="39" t="str">
        <f t="shared" si="11"/>
        <v/>
      </c>
      <c r="FW10" s="39" t="str">
        <f t="shared" si="11"/>
        <v/>
      </c>
      <c r="FX10" s="39" t="str">
        <f t="shared" si="11"/>
        <v/>
      </c>
      <c r="FY10" s="39" t="str">
        <f t="shared" si="11"/>
        <v/>
      </c>
      <c r="FZ10" s="39" t="str">
        <f t="shared" si="11"/>
        <v/>
      </c>
      <c r="GA10" s="39" t="str">
        <f t="shared" si="11"/>
        <v/>
      </c>
      <c r="GB10" s="39" t="str">
        <f t="shared" si="11"/>
        <v/>
      </c>
      <c r="GC10" s="39" t="str">
        <f t="shared" si="11"/>
        <v/>
      </c>
      <c r="GD10" s="39" t="str">
        <f t="shared" si="11"/>
        <v/>
      </c>
      <c r="GE10" s="39" t="str">
        <f t="shared" si="11"/>
        <v/>
      </c>
      <c r="GF10" s="39" t="str">
        <f t="shared" si="11"/>
        <v/>
      </c>
      <c r="GG10" s="39" t="str">
        <f t="shared" si="11"/>
        <v/>
      </c>
      <c r="GH10" s="39" t="str">
        <f t="shared" si="11"/>
        <v/>
      </c>
      <c r="GI10" s="39" t="str">
        <f t="shared" si="11"/>
        <v/>
      </c>
      <c r="GJ10" s="39" t="str">
        <f t="shared" si="11"/>
        <v/>
      </c>
      <c r="GK10" s="39" t="str">
        <f t="shared" si="11"/>
        <v/>
      </c>
      <c r="GL10" s="39" t="str">
        <f t="shared" si="11"/>
        <v/>
      </c>
    </row>
    <row r="11" spans="1:194" x14ac:dyDescent="0.25">
      <c r="A11" s="30" t="s">
        <v>94</v>
      </c>
      <c r="B11" s="19">
        <v>46.98749999999999</v>
      </c>
      <c r="D11" s="19">
        <f>B11/resources</f>
        <v>11.746874999999998</v>
      </c>
      <c r="E11" s="32">
        <f t="shared" ref="E11:E12" si="13">F10</f>
        <v>43494</v>
      </c>
      <c r="F11" s="32">
        <f>WORKDAY(E11,D11,holidays)</f>
        <v>43509</v>
      </c>
      <c r="H11" s="39" t="str">
        <f t="shared" si="12"/>
        <v/>
      </c>
      <c r="I11" s="39" t="str">
        <f t="shared" si="12"/>
        <v/>
      </c>
      <c r="J11" s="39" t="str">
        <f t="shared" si="12"/>
        <v/>
      </c>
      <c r="K11" s="39" t="str">
        <f t="shared" si="12"/>
        <v/>
      </c>
      <c r="L11" s="39" t="str">
        <f t="shared" si="12"/>
        <v/>
      </c>
      <c r="M11" s="39" t="str">
        <f t="shared" si="12"/>
        <v/>
      </c>
      <c r="N11" s="39" t="str">
        <f t="shared" si="12"/>
        <v/>
      </c>
      <c r="O11" s="39" t="str">
        <f t="shared" si="12"/>
        <v/>
      </c>
      <c r="P11" s="39" t="str">
        <f t="shared" si="12"/>
        <v/>
      </c>
      <c r="Q11" s="39" t="str">
        <f t="shared" si="12"/>
        <v/>
      </c>
      <c r="R11" s="39" t="str">
        <f t="shared" si="12"/>
        <v/>
      </c>
      <c r="S11" s="39" t="str">
        <f t="shared" si="12"/>
        <v/>
      </c>
      <c r="T11" s="39" t="str">
        <f t="shared" si="12"/>
        <v/>
      </c>
      <c r="U11" s="39" t="str">
        <f t="shared" si="12"/>
        <v/>
      </c>
      <c r="V11" s="39" t="str">
        <f t="shared" si="12"/>
        <v/>
      </c>
      <c r="W11" s="39" t="str">
        <f t="shared" si="12"/>
        <v/>
      </c>
      <c r="X11" s="39" t="str">
        <f t="shared" si="9"/>
        <v/>
      </c>
      <c r="Y11" s="39" t="str">
        <f t="shared" si="9"/>
        <v/>
      </c>
      <c r="Z11" s="39" t="str">
        <f t="shared" si="9"/>
        <v/>
      </c>
      <c r="AA11" s="39" t="str">
        <f t="shared" si="9"/>
        <v/>
      </c>
      <c r="AB11" s="39">
        <f t="shared" si="9"/>
        <v>11.746874999999998</v>
      </c>
      <c r="AC11" s="39">
        <f t="shared" si="9"/>
        <v>11.746874999999998</v>
      </c>
      <c r="AD11" s="39">
        <f t="shared" si="9"/>
        <v>11.746874999999998</v>
      </c>
      <c r="AE11" s="39">
        <f t="shared" si="9"/>
        <v>11.746874999999998</v>
      </c>
      <c r="AF11" s="39">
        <f t="shared" si="9"/>
        <v>11.746874999999998</v>
      </c>
      <c r="AG11" s="39">
        <f t="shared" si="9"/>
        <v>11.746874999999998</v>
      </c>
      <c r="AH11" s="39">
        <f t="shared" si="9"/>
        <v>11.746874999999998</v>
      </c>
      <c r="AI11" s="39">
        <f t="shared" si="9"/>
        <v>11.746874999999998</v>
      </c>
      <c r="AJ11" s="39">
        <f t="shared" si="9"/>
        <v>11.746874999999998</v>
      </c>
      <c r="AK11" s="39">
        <f t="shared" si="9"/>
        <v>11.746874999999998</v>
      </c>
      <c r="AL11" s="39">
        <f t="shared" si="9"/>
        <v>11.746874999999998</v>
      </c>
      <c r="AM11" s="39" t="str">
        <f t="shared" si="9"/>
        <v/>
      </c>
      <c r="AN11" s="39" t="str">
        <f t="shared" si="9"/>
        <v/>
      </c>
      <c r="AO11" s="39" t="str">
        <f t="shared" si="9"/>
        <v/>
      </c>
      <c r="AP11" s="39" t="str">
        <f t="shared" si="9"/>
        <v/>
      </c>
      <c r="AQ11" s="39" t="str">
        <f t="shared" si="9"/>
        <v/>
      </c>
      <c r="AR11" s="39" t="str">
        <f t="shared" si="9"/>
        <v/>
      </c>
      <c r="AS11" s="39" t="str">
        <f t="shared" si="9"/>
        <v/>
      </c>
      <c r="AT11" s="39" t="str">
        <f t="shared" si="9"/>
        <v/>
      </c>
      <c r="AU11" s="39" t="str">
        <f t="shared" si="9"/>
        <v/>
      </c>
      <c r="AV11" s="39" t="str">
        <f t="shared" si="9"/>
        <v/>
      </c>
      <c r="AW11" s="39" t="str">
        <f t="shared" si="9"/>
        <v/>
      </c>
      <c r="AX11" s="39" t="str">
        <f t="shared" si="9"/>
        <v/>
      </c>
      <c r="AY11" s="39" t="str">
        <f t="shared" si="9"/>
        <v/>
      </c>
      <c r="AZ11" s="39" t="str">
        <f t="shared" si="9"/>
        <v/>
      </c>
      <c r="BA11" s="39" t="str">
        <f t="shared" si="9"/>
        <v/>
      </c>
      <c r="BB11" s="39" t="str">
        <f t="shared" si="9"/>
        <v/>
      </c>
      <c r="BC11" s="39" t="str">
        <f t="shared" si="9"/>
        <v/>
      </c>
      <c r="BD11" s="39" t="str">
        <f t="shared" si="9"/>
        <v/>
      </c>
      <c r="BE11" s="39" t="str">
        <f t="shared" si="9"/>
        <v/>
      </c>
      <c r="BF11" s="39" t="str">
        <f t="shared" si="9"/>
        <v/>
      </c>
      <c r="BG11" s="39" t="str">
        <f t="shared" si="9"/>
        <v/>
      </c>
      <c r="BH11" s="39" t="str">
        <f t="shared" si="9"/>
        <v/>
      </c>
      <c r="BI11" s="39" t="str">
        <f t="shared" si="9"/>
        <v/>
      </c>
      <c r="BJ11" s="39" t="str">
        <f t="shared" si="9"/>
        <v/>
      </c>
      <c r="BK11" s="39" t="str">
        <f t="shared" si="9"/>
        <v/>
      </c>
      <c r="BL11" s="39" t="str">
        <f t="shared" si="9"/>
        <v/>
      </c>
      <c r="BM11" s="39" t="str">
        <f t="shared" si="9"/>
        <v/>
      </c>
      <c r="BN11" s="39" t="str">
        <f t="shared" si="9"/>
        <v/>
      </c>
      <c r="BO11" s="39" t="str">
        <f t="shared" si="9"/>
        <v/>
      </c>
      <c r="BP11" s="39" t="str">
        <f t="shared" si="9"/>
        <v/>
      </c>
      <c r="BQ11" s="39" t="str">
        <f t="shared" si="9"/>
        <v/>
      </c>
      <c r="BR11" s="39" t="str">
        <f t="shared" si="9"/>
        <v/>
      </c>
      <c r="BS11" s="39" t="str">
        <f t="shared" si="9"/>
        <v/>
      </c>
      <c r="BT11" s="39" t="str">
        <f t="shared" si="9"/>
        <v/>
      </c>
      <c r="BU11" s="39" t="str">
        <f t="shared" si="10"/>
        <v/>
      </c>
      <c r="BV11" s="39" t="str">
        <f t="shared" si="10"/>
        <v/>
      </c>
      <c r="BW11" s="39" t="str">
        <f t="shared" si="10"/>
        <v/>
      </c>
      <c r="BX11" s="39" t="str">
        <f t="shared" si="10"/>
        <v/>
      </c>
      <c r="BY11" s="39" t="str">
        <f t="shared" si="10"/>
        <v/>
      </c>
      <c r="BZ11" s="39" t="str">
        <f t="shared" si="10"/>
        <v/>
      </c>
      <c r="CA11" s="39" t="str">
        <f t="shared" si="10"/>
        <v/>
      </c>
      <c r="CB11" s="39" t="str">
        <f t="shared" si="10"/>
        <v/>
      </c>
      <c r="CC11" s="39" t="str">
        <f t="shared" si="10"/>
        <v/>
      </c>
      <c r="CD11" s="39" t="str">
        <f t="shared" si="10"/>
        <v/>
      </c>
      <c r="CE11" s="39" t="str">
        <f t="shared" si="10"/>
        <v/>
      </c>
      <c r="CF11" s="39" t="str">
        <f t="shared" si="10"/>
        <v/>
      </c>
      <c r="CG11" s="39" t="str">
        <f t="shared" si="10"/>
        <v/>
      </c>
      <c r="CH11" s="39" t="str">
        <f t="shared" si="10"/>
        <v/>
      </c>
      <c r="CI11" s="39" t="str">
        <f t="shared" si="10"/>
        <v/>
      </c>
      <c r="CJ11" s="39" t="str">
        <f t="shared" si="10"/>
        <v/>
      </c>
      <c r="CK11" s="39" t="str">
        <f t="shared" si="10"/>
        <v/>
      </c>
      <c r="CL11" s="39" t="str">
        <f t="shared" si="10"/>
        <v/>
      </c>
      <c r="CM11" s="39" t="str">
        <f t="shared" si="10"/>
        <v/>
      </c>
      <c r="CN11" s="39" t="str">
        <f t="shared" si="10"/>
        <v/>
      </c>
      <c r="CO11" s="39" t="str">
        <f t="shared" si="10"/>
        <v/>
      </c>
      <c r="CP11" s="39" t="str">
        <f t="shared" si="10"/>
        <v/>
      </c>
      <c r="CQ11" s="39" t="str">
        <f t="shared" si="10"/>
        <v/>
      </c>
      <c r="CR11" s="39" t="str">
        <f t="shared" si="10"/>
        <v/>
      </c>
      <c r="CS11" s="39" t="str">
        <f t="shared" si="10"/>
        <v/>
      </c>
      <c r="CT11" s="39" t="str">
        <f t="shared" si="10"/>
        <v/>
      </c>
      <c r="CU11" s="39" t="str">
        <f t="shared" si="10"/>
        <v/>
      </c>
      <c r="CV11" s="39" t="str">
        <f t="shared" si="10"/>
        <v/>
      </c>
      <c r="CW11" s="39" t="str">
        <f t="shared" si="10"/>
        <v/>
      </c>
      <c r="CX11" s="39" t="str">
        <f t="shared" si="10"/>
        <v/>
      </c>
      <c r="CY11" s="39" t="str">
        <f t="shared" si="10"/>
        <v/>
      </c>
      <c r="CZ11" s="39" t="str">
        <f t="shared" si="10"/>
        <v/>
      </c>
      <c r="DA11" s="39" t="str">
        <f t="shared" si="10"/>
        <v/>
      </c>
      <c r="DB11" s="39" t="str">
        <f t="shared" si="10"/>
        <v/>
      </c>
      <c r="DC11" s="39" t="str">
        <f t="shared" si="10"/>
        <v/>
      </c>
      <c r="DD11" s="39" t="str">
        <f t="shared" si="10"/>
        <v/>
      </c>
      <c r="DE11" s="39" t="str">
        <f t="shared" si="10"/>
        <v/>
      </c>
      <c r="DF11" s="39" t="str">
        <f t="shared" si="10"/>
        <v/>
      </c>
      <c r="DG11" s="39" t="str">
        <f t="shared" si="10"/>
        <v/>
      </c>
      <c r="DH11" s="39" t="str">
        <f t="shared" si="10"/>
        <v/>
      </c>
      <c r="DI11" s="39" t="str">
        <f t="shared" si="10"/>
        <v/>
      </c>
      <c r="DJ11" s="39" t="str">
        <f t="shared" si="10"/>
        <v/>
      </c>
      <c r="DK11" s="39" t="str">
        <f t="shared" si="10"/>
        <v/>
      </c>
      <c r="DL11" s="39" t="str">
        <f t="shared" si="10"/>
        <v/>
      </c>
      <c r="DM11" s="39" t="str">
        <f t="shared" si="10"/>
        <v/>
      </c>
      <c r="DN11" s="39" t="str">
        <f t="shared" si="10"/>
        <v/>
      </c>
      <c r="DO11" s="39" t="str">
        <f t="shared" si="10"/>
        <v/>
      </c>
      <c r="DP11" s="39" t="str">
        <f t="shared" si="10"/>
        <v/>
      </c>
      <c r="DQ11" s="39" t="str">
        <f t="shared" si="10"/>
        <v/>
      </c>
      <c r="DR11" s="39" t="str">
        <f t="shared" si="10"/>
        <v/>
      </c>
      <c r="DS11" s="39" t="str">
        <f t="shared" si="10"/>
        <v/>
      </c>
      <c r="DT11" s="39" t="str">
        <f t="shared" si="10"/>
        <v/>
      </c>
      <c r="DU11" s="39" t="str">
        <f t="shared" si="10"/>
        <v/>
      </c>
      <c r="DV11" s="39" t="str">
        <f t="shared" si="10"/>
        <v/>
      </c>
      <c r="DW11" s="39" t="str">
        <f t="shared" si="10"/>
        <v/>
      </c>
      <c r="DX11" s="39" t="str">
        <f t="shared" si="10"/>
        <v/>
      </c>
      <c r="DY11" s="39" t="str">
        <f t="shared" si="10"/>
        <v/>
      </c>
      <c r="DZ11" s="39" t="str">
        <f t="shared" si="10"/>
        <v/>
      </c>
      <c r="EA11" s="39" t="str">
        <f t="shared" si="10"/>
        <v/>
      </c>
      <c r="EB11" s="39" t="str">
        <f t="shared" si="10"/>
        <v/>
      </c>
      <c r="EC11" s="39" t="str">
        <f t="shared" si="10"/>
        <v/>
      </c>
      <c r="ED11" s="39" t="str">
        <f t="shared" si="10"/>
        <v/>
      </c>
      <c r="EE11" s="39" t="str">
        <f t="shared" si="10"/>
        <v/>
      </c>
      <c r="EF11" s="39" t="str">
        <f t="shared" si="10"/>
        <v/>
      </c>
      <c r="EG11" s="39" t="str">
        <f t="shared" si="11"/>
        <v/>
      </c>
      <c r="EH11" s="39" t="str">
        <f t="shared" si="11"/>
        <v/>
      </c>
      <c r="EI11" s="39" t="str">
        <f t="shared" si="11"/>
        <v/>
      </c>
      <c r="EJ11" s="39" t="str">
        <f t="shared" si="11"/>
        <v/>
      </c>
      <c r="EK11" s="39" t="str">
        <f t="shared" si="11"/>
        <v/>
      </c>
      <c r="EL11" s="39" t="str">
        <f t="shared" si="11"/>
        <v/>
      </c>
      <c r="EM11" s="39" t="str">
        <f t="shared" si="11"/>
        <v/>
      </c>
      <c r="EN11" s="39" t="str">
        <f t="shared" si="11"/>
        <v/>
      </c>
      <c r="EO11" s="39" t="str">
        <f t="shared" si="11"/>
        <v/>
      </c>
      <c r="EP11" s="39" t="str">
        <f t="shared" si="11"/>
        <v/>
      </c>
      <c r="EQ11" s="39" t="str">
        <f t="shared" si="11"/>
        <v/>
      </c>
      <c r="ER11" s="39" t="str">
        <f t="shared" si="11"/>
        <v/>
      </c>
      <c r="ES11" s="39" t="str">
        <f t="shared" si="11"/>
        <v/>
      </c>
      <c r="ET11" s="39" t="str">
        <f t="shared" si="11"/>
        <v/>
      </c>
      <c r="EU11" s="39" t="str">
        <f t="shared" si="11"/>
        <v/>
      </c>
      <c r="EV11" s="39" t="str">
        <f t="shared" si="11"/>
        <v/>
      </c>
      <c r="EW11" s="39" t="str">
        <f t="shared" si="11"/>
        <v/>
      </c>
      <c r="EX11" s="39" t="str">
        <f t="shared" si="11"/>
        <v/>
      </c>
      <c r="EY11" s="39" t="str">
        <f t="shared" si="11"/>
        <v/>
      </c>
      <c r="EZ11" s="39" t="str">
        <f t="shared" si="11"/>
        <v/>
      </c>
      <c r="FA11" s="39" t="str">
        <f t="shared" si="11"/>
        <v/>
      </c>
      <c r="FB11" s="39" t="str">
        <f t="shared" si="11"/>
        <v/>
      </c>
      <c r="FC11" s="39" t="str">
        <f t="shared" si="11"/>
        <v/>
      </c>
      <c r="FD11" s="39" t="str">
        <f t="shared" si="11"/>
        <v/>
      </c>
      <c r="FE11" s="39" t="str">
        <f t="shared" si="11"/>
        <v/>
      </c>
      <c r="FF11" s="39" t="str">
        <f t="shared" si="11"/>
        <v/>
      </c>
      <c r="FG11" s="39" t="str">
        <f t="shared" si="11"/>
        <v/>
      </c>
      <c r="FH11" s="39" t="str">
        <f t="shared" si="11"/>
        <v/>
      </c>
      <c r="FI11" s="39" t="str">
        <f t="shared" si="11"/>
        <v/>
      </c>
      <c r="FJ11" s="39" t="str">
        <f t="shared" si="11"/>
        <v/>
      </c>
      <c r="FK11" s="39" t="str">
        <f t="shared" si="11"/>
        <v/>
      </c>
      <c r="FL11" s="39" t="str">
        <f t="shared" si="11"/>
        <v/>
      </c>
      <c r="FM11" s="39" t="str">
        <f t="shared" si="11"/>
        <v/>
      </c>
      <c r="FN11" s="39" t="str">
        <f t="shared" si="11"/>
        <v/>
      </c>
      <c r="FO11" s="39" t="str">
        <f t="shared" si="11"/>
        <v/>
      </c>
      <c r="FP11" s="39" t="str">
        <f t="shared" si="11"/>
        <v/>
      </c>
      <c r="FQ11" s="39" t="str">
        <f t="shared" si="11"/>
        <v/>
      </c>
      <c r="FR11" s="39" t="str">
        <f t="shared" si="11"/>
        <v/>
      </c>
      <c r="FS11" s="39" t="str">
        <f t="shared" si="11"/>
        <v/>
      </c>
      <c r="FT11" s="39" t="str">
        <f t="shared" si="11"/>
        <v/>
      </c>
      <c r="FU11" s="39" t="str">
        <f t="shared" si="11"/>
        <v/>
      </c>
      <c r="FV11" s="39" t="str">
        <f t="shared" si="11"/>
        <v/>
      </c>
      <c r="FW11" s="39" t="str">
        <f t="shared" si="11"/>
        <v/>
      </c>
      <c r="FX11" s="39" t="str">
        <f t="shared" si="11"/>
        <v/>
      </c>
      <c r="FY11" s="39" t="str">
        <f t="shared" si="11"/>
        <v/>
      </c>
      <c r="FZ11" s="39" t="str">
        <f t="shared" si="11"/>
        <v/>
      </c>
      <c r="GA11" s="39" t="str">
        <f t="shared" si="11"/>
        <v/>
      </c>
      <c r="GB11" s="39" t="str">
        <f t="shared" si="11"/>
        <v/>
      </c>
      <c r="GC11" s="39" t="str">
        <f t="shared" si="11"/>
        <v/>
      </c>
      <c r="GD11" s="39" t="str">
        <f t="shared" si="11"/>
        <v/>
      </c>
      <c r="GE11" s="39" t="str">
        <f t="shared" si="11"/>
        <v/>
      </c>
      <c r="GF11" s="39" t="str">
        <f t="shared" si="11"/>
        <v/>
      </c>
      <c r="GG11" s="39" t="str">
        <f t="shared" si="11"/>
        <v/>
      </c>
      <c r="GH11" s="39" t="str">
        <f t="shared" si="11"/>
        <v/>
      </c>
      <c r="GI11" s="39" t="str">
        <f t="shared" si="11"/>
        <v/>
      </c>
      <c r="GJ11" s="39" t="str">
        <f t="shared" si="11"/>
        <v/>
      </c>
      <c r="GK11" s="39" t="str">
        <f t="shared" si="11"/>
        <v/>
      </c>
      <c r="GL11" s="39" t="str">
        <f t="shared" si="11"/>
        <v/>
      </c>
    </row>
    <row r="12" spans="1:194" x14ac:dyDescent="0.25">
      <c r="A12" s="30" t="s">
        <v>113</v>
      </c>
      <c r="B12" s="19">
        <v>37.825000000000003</v>
      </c>
      <c r="D12" s="19">
        <f>B12/resources</f>
        <v>9.4562500000000007</v>
      </c>
      <c r="E12" s="32">
        <f t="shared" si="13"/>
        <v>43509</v>
      </c>
      <c r="F12" s="32">
        <f>WORKDAY(E12,D12,holidays)</f>
        <v>43522</v>
      </c>
      <c r="H12" s="39" t="str">
        <f t="shared" si="12"/>
        <v/>
      </c>
      <c r="I12" s="39" t="str">
        <f t="shared" si="9"/>
        <v/>
      </c>
      <c r="J12" s="39" t="str">
        <f t="shared" si="9"/>
        <v/>
      </c>
      <c r="K12" s="39" t="str">
        <f t="shared" si="9"/>
        <v/>
      </c>
      <c r="L12" s="39" t="str">
        <f t="shared" si="9"/>
        <v/>
      </c>
      <c r="M12" s="39" t="str">
        <f t="shared" si="9"/>
        <v/>
      </c>
      <c r="N12" s="39" t="str">
        <f t="shared" si="9"/>
        <v/>
      </c>
      <c r="O12" s="39" t="str">
        <f t="shared" si="9"/>
        <v/>
      </c>
      <c r="P12" s="39" t="str">
        <f t="shared" si="9"/>
        <v/>
      </c>
      <c r="Q12" s="39" t="str">
        <f t="shared" si="9"/>
        <v/>
      </c>
      <c r="R12" s="39" t="str">
        <f t="shared" si="9"/>
        <v/>
      </c>
      <c r="S12" s="39" t="str">
        <f t="shared" si="9"/>
        <v/>
      </c>
      <c r="T12" s="39" t="str">
        <f t="shared" si="9"/>
        <v/>
      </c>
      <c r="U12" s="39" t="str">
        <f t="shared" si="9"/>
        <v/>
      </c>
      <c r="V12" s="39" t="str">
        <f t="shared" si="9"/>
        <v/>
      </c>
      <c r="W12" s="39" t="str">
        <f t="shared" si="9"/>
        <v/>
      </c>
      <c r="X12" s="39" t="str">
        <f t="shared" si="9"/>
        <v/>
      </c>
      <c r="Y12" s="39" t="str">
        <f t="shared" si="9"/>
        <v/>
      </c>
      <c r="Z12" s="39" t="str">
        <f t="shared" si="9"/>
        <v/>
      </c>
      <c r="AA12" s="39" t="str">
        <f t="shared" si="9"/>
        <v/>
      </c>
      <c r="AB12" s="39" t="str">
        <f t="shared" si="9"/>
        <v/>
      </c>
      <c r="AC12" s="39" t="str">
        <f t="shared" si="9"/>
        <v/>
      </c>
      <c r="AD12" s="39" t="str">
        <f t="shared" si="9"/>
        <v/>
      </c>
      <c r="AE12" s="39" t="str">
        <f t="shared" si="9"/>
        <v/>
      </c>
      <c r="AF12" s="39" t="str">
        <f t="shared" si="9"/>
        <v/>
      </c>
      <c r="AG12" s="39" t="str">
        <f t="shared" si="9"/>
        <v/>
      </c>
      <c r="AH12" s="39" t="str">
        <f t="shared" si="9"/>
        <v/>
      </c>
      <c r="AI12" s="39" t="str">
        <f t="shared" si="9"/>
        <v/>
      </c>
      <c r="AJ12" s="39" t="str">
        <f t="shared" si="9"/>
        <v/>
      </c>
      <c r="AK12" s="39" t="str">
        <f t="shared" si="9"/>
        <v/>
      </c>
      <c r="AL12" s="39" t="str">
        <f t="shared" si="9"/>
        <v/>
      </c>
      <c r="AM12" s="39">
        <f t="shared" si="9"/>
        <v>9.4562500000000007</v>
      </c>
      <c r="AN12" s="39">
        <f t="shared" si="9"/>
        <v>9.4562500000000007</v>
      </c>
      <c r="AO12" s="39">
        <f t="shared" si="9"/>
        <v>9.4562500000000007</v>
      </c>
      <c r="AP12" s="39">
        <f t="shared" si="9"/>
        <v>9.4562500000000007</v>
      </c>
      <c r="AQ12" s="39">
        <f t="shared" si="9"/>
        <v>9.4562500000000007</v>
      </c>
      <c r="AR12" s="39">
        <f t="shared" si="9"/>
        <v>9.4562500000000007</v>
      </c>
      <c r="AS12" s="39">
        <f t="shared" si="9"/>
        <v>9.4562500000000007</v>
      </c>
      <c r="AT12" s="39">
        <f t="shared" si="9"/>
        <v>9.4562500000000007</v>
      </c>
      <c r="AU12" s="39">
        <f t="shared" si="9"/>
        <v>9.4562500000000007</v>
      </c>
      <c r="AV12" s="39" t="str">
        <f t="shared" si="9"/>
        <v/>
      </c>
      <c r="AW12" s="39" t="str">
        <f t="shared" si="9"/>
        <v/>
      </c>
      <c r="AX12" s="39" t="str">
        <f t="shared" si="9"/>
        <v/>
      </c>
      <c r="AY12" s="39" t="str">
        <f t="shared" si="9"/>
        <v/>
      </c>
      <c r="AZ12" s="39" t="str">
        <f t="shared" si="9"/>
        <v/>
      </c>
      <c r="BA12" s="39" t="str">
        <f t="shared" si="9"/>
        <v/>
      </c>
      <c r="BB12" s="39" t="str">
        <f t="shared" si="9"/>
        <v/>
      </c>
      <c r="BC12" s="39" t="str">
        <f t="shared" si="9"/>
        <v/>
      </c>
      <c r="BD12" s="39" t="str">
        <f t="shared" si="9"/>
        <v/>
      </c>
      <c r="BE12" s="39" t="str">
        <f t="shared" si="9"/>
        <v/>
      </c>
      <c r="BF12" s="39" t="str">
        <f t="shared" si="9"/>
        <v/>
      </c>
      <c r="BG12" s="39" t="str">
        <f t="shared" si="9"/>
        <v/>
      </c>
      <c r="BH12" s="39" t="str">
        <f t="shared" si="9"/>
        <v/>
      </c>
      <c r="BI12" s="39" t="str">
        <f t="shared" si="9"/>
        <v/>
      </c>
      <c r="BJ12" s="39" t="str">
        <f t="shared" si="9"/>
        <v/>
      </c>
      <c r="BK12" s="39" t="str">
        <f t="shared" si="9"/>
        <v/>
      </c>
      <c r="BL12" s="39" t="str">
        <f t="shared" si="9"/>
        <v/>
      </c>
      <c r="BM12" s="39" t="str">
        <f t="shared" si="9"/>
        <v/>
      </c>
      <c r="BN12" s="39" t="str">
        <f t="shared" si="9"/>
        <v/>
      </c>
      <c r="BO12" s="39" t="str">
        <f t="shared" si="9"/>
        <v/>
      </c>
      <c r="BP12" s="39" t="str">
        <f t="shared" si="9"/>
        <v/>
      </c>
      <c r="BQ12" s="39" t="str">
        <f t="shared" si="9"/>
        <v/>
      </c>
      <c r="BR12" s="39" t="str">
        <f t="shared" si="9"/>
        <v/>
      </c>
      <c r="BS12" s="39" t="str">
        <f t="shared" si="9"/>
        <v/>
      </c>
      <c r="BT12" s="39" t="str">
        <f t="shared" si="9"/>
        <v/>
      </c>
      <c r="BU12" s="39" t="str">
        <f t="shared" si="10"/>
        <v/>
      </c>
      <c r="BV12" s="39" t="str">
        <f t="shared" si="10"/>
        <v/>
      </c>
      <c r="BW12" s="39" t="str">
        <f t="shared" si="10"/>
        <v/>
      </c>
      <c r="BX12" s="39" t="str">
        <f t="shared" si="10"/>
        <v/>
      </c>
      <c r="BY12" s="39" t="str">
        <f t="shared" si="10"/>
        <v/>
      </c>
      <c r="BZ12" s="39" t="str">
        <f t="shared" si="10"/>
        <v/>
      </c>
      <c r="CA12" s="39" t="str">
        <f t="shared" si="10"/>
        <v/>
      </c>
      <c r="CB12" s="39" t="str">
        <f t="shared" si="10"/>
        <v/>
      </c>
      <c r="CC12" s="39" t="str">
        <f t="shared" si="10"/>
        <v/>
      </c>
      <c r="CD12" s="39" t="str">
        <f t="shared" si="10"/>
        <v/>
      </c>
      <c r="CE12" s="39" t="str">
        <f t="shared" si="10"/>
        <v/>
      </c>
      <c r="CF12" s="39" t="str">
        <f t="shared" si="10"/>
        <v/>
      </c>
      <c r="CG12" s="39" t="str">
        <f t="shared" si="10"/>
        <v/>
      </c>
      <c r="CH12" s="39" t="str">
        <f t="shared" si="10"/>
        <v/>
      </c>
      <c r="CI12" s="39" t="str">
        <f t="shared" si="10"/>
        <v/>
      </c>
      <c r="CJ12" s="39" t="str">
        <f t="shared" si="10"/>
        <v/>
      </c>
      <c r="CK12" s="39" t="str">
        <f t="shared" si="10"/>
        <v/>
      </c>
      <c r="CL12" s="39" t="str">
        <f t="shared" si="10"/>
        <v/>
      </c>
      <c r="CM12" s="39" t="str">
        <f t="shared" si="10"/>
        <v/>
      </c>
      <c r="CN12" s="39" t="str">
        <f t="shared" si="10"/>
        <v/>
      </c>
      <c r="CO12" s="39" t="str">
        <f t="shared" si="10"/>
        <v/>
      </c>
      <c r="CP12" s="39" t="str">
        <f t="shared" si="10"/>
        <v/>
      </c>
      <c r="CQ12" s="39" t="str">
        <f t="shared" si="10"/>
        <v/>
      </c>
      <c r="CR12" s="39" t="str">
        <f t="shared" si="10"/>
        <v/>
      </c>
      <c r="CS12" s="39" t="str">
        <f t="shared" si="10"/>
        <v/>
      </c>
      <c r="CT12" s="39" t="str">
        <f t="shared" si="10"/>
        <v/>
      </c>
      <c r="CU12" s="39" t="str">
        <f t="shared" si="10"/>
        <v/>
      </c>
      <c r="CV12" s="39" t="str">
        <f t="shared" si="10"/>
        <v/>
      </c>
      <c r="CW12" s="39" t="str">
        <f t="shared" si="10"/>
        <v/>
      </c>
      <c r="CX12" s="39" t="str">
        <f t="shared" si="10"/>
        <v/>
      </c>
      <c r="CY12" s="39" t="str">
        <f t="shared" si="10"/>
        <v/>
      </c>
      <c r="CZ12" s="39" t="str">
        <f t="shared" si="10"/>
        <v/>
      </c>
      <c r="DA12" s="39" t="str">
        <f t="shared" si="10"/>
        <v/>
      </c>
      <c r="DB12" s="39" t="str">
        <f t="shared" si="10"/>
        <v/>
      </c>
      <c r="DC12" s="39" t="str">
        <f t="shared" si="10"/>
        <v/>
      </c>
      <c r="DD12" s="39" t="str">
        <f t="shared" si="10"/>
        <v/>
      </c>
      <c r="DE12" s="39" t="str">
        <f t="shared" si="10"/>
        <v/>
      </c>
      <c r="DF12" s="39" t="str">
        <f t="shared" si="10"/>
        <v/>
      </c>
      <c r="DG12" s="39" t="str">
        <f t="shared" si="10"/>
        <v/>
      </c>
      <c r="DH12" s="39" t="str">
        <f t="shared" si="10"/>
        <v/>
      </c>
      <c r="DI12" s="39" t="str">
        <f t="shared" si="10"/>
        <v/>
      </c>
      <c r="DJ12" s="39" t="str">
        <f t="shared" si="10"/>
        <v/>
      </c>
      <c r="DK12" s="39" t="str">
        <f t="shared" si="10"/>
        <v/>
      </c>
      <c r="DL12" s="39" t="str">
        <f t="shared" si="10"/>
        <v/>
      </c>
      <c r="DM12" s="39" t="str">
        <f t="shared" si="10"/>
        <v/>
      </c>
      <c r="DN12" s="39" t="str">
        <f t="shared" si="10"/>
        <v/>
      </c>
      <c r="DO12" s="39" t="str">
        <f t="shared" si="10"/>
        <v/>
      </c>
      <c r="DP12" s="39" t="str">
        <f t="shared" si="10"/>
        <v/>
      </c>
      <c r="DQ12" s="39" t="str">
        <f t="shared" si="10"/>
        <v/>
      </c>
      <c r="DR12" s="39" t="str">
        <f t="shared" si="10"/>
        <v/>
      </c>
      <c r="DS12" s="39" t="str">
        <f t="shared" si="10"/>
        <v/>
      </c>
      <c r="DT12" s="39" t="str">
        <f t="shared" si="10"/>
        <v/>
      </c>
      <c r="DU12" s="39" t="str">
        <f t="shared" si="10"/>
        <v/>
      </c>
      <c r="DV12" s="39" t="str">
        <f t="shared" si="10"/>
        <v/>
      </c>
      <c r="DW12" s="39" t="str">
        <f t="shared" si="10"/>
        <v/>
      </c>
      <c r="DX12" s="39" t="str">
        <f t="shared" si="10"/>
        <v/>
      </c>
      <c r="DY12" s="39" t="str">
        <f t="shared" si="10"/>
        <v/>
      </c>
      <c r="DZ12" s="39" t="str">
        <f t="shared" si="10"/>
        <v/>
      </c>
      <c r="EA12" s="39" t="str">
        <f t="shared" si="10"/>
        <v/>
      </c>
      <c r="EB12" s="39" t="str">
        <f t="shared" si="10"/>
        <v/>
      </c>
      <c r="EC12" s="39" t="str">
        <f t="shared" si="10"/>
        <v/>
      </c>
      <c r="ED12" s="39" t="str">
        <f t="shared" si="10"/>
        <v/>
      </c>
      <c r="EE12" s="39" t="str">
        <f t="shared" si="10"/>
        <v/>
      </c>
      <c r="EF12" s="39" t="str">
        <f t="shared" ref="EF12:GL12" si="14">IF(AND(EF$8&gt;=$E12,EF$8&lt;$F12),$D12,"")</f>
        <v/>
      </c>
      <c r="EG12" s="39" t="str">
        <f t="shared" si="14"/>
        <v/>
      </c>
      <c r="EH12" s="39" t="str">
        <f t="shared" si="14"/>
        <v/>
      </c>
      <c r="EI12" s="39" t="str">
        <f t="shared" si="14"/>
        <v/>
      </c>
      <c r="EJ12" s="39" t="str">
        <f t="shared" si="14"/>
        <v/>
      </c>
      <c r="EK12" s="39" t="str">
        <f t="shared" si="14"/>
        <v/>
      </c>
      <c r="EL12" s="39" t="str">
        <f t="shared" si="14"/>
        <v/>
      </c>
      <c r="EM12" s="39" t="str">
        <f t="shared" si="14"/>
        <v/>
      </c>
      <c r="EN12" s="39" t="str">
        <f t="shared" si="14"/>
        <v/>
      </c>
      <c r="EO12" s="39" t="str">
        <f t="shared" si="14"/>
        <v/>
      </c>
      <c r="EP12" s="39" t="str">
        <f t="shared" si="14"/>
        <v/>
      </c>
      <c r="EQ12" s="39" t="str">
        <f t="shared" si="14"/>
        <v/>
      </c>
      <c r="ER12" s="39" t="str">
        <f t="shared" si="14"/>
        <v/>
      </c>
      <c r="ES12" s="39" t="str">
        <f t="shared" si="14"/>
        <v/>
      </c>
      <c r="ET12" s="39" t="str">
        <f t="shared" si="14"/>
        <v/>
      </c>
      <c r="EU12" s="39" t="str">
        <f t="shared" si="14"/>
        <v/>
      </c>
      <c r="EV12" s="39" t="str">
        <f t="shared" si="14"/>
        <v/>
      </c>
      <c r="EW12" s="39" t="str">
        <f t="shared" si="14"/>
        <v/>
      </c>
      <c r="EX12" s="39" t="str">
        <f t="shared" si="14"/>
        <v/>
      </c>
      <c r="EY12" s="39" t="str">
        <f t="shared" si="14"/>
        <v/>
      </c>
      <c r="EZ12" s="39" t="str">
        <f t="shared" si="14"/>
        <v/>
      </c>
      <c r="FA12" s="39" t="str">
        <f t="shared" si="14"/>
        <v/>
      </c>
      <c r="FB12" s="39" t="str">
        <f t="shared" si="14"/>
        <v/>
      </c>
      <c r="FC12" s="39" t="str">
        <f t="shared" si="14"/>
        <v/>
      </c>
      <c r="FD12" s="39" t="str">
        <f t="shared" si="14"/>
        <v/>
      </c>
      <c r="FE12" s="39" t="str">
        <f t="shared" si="14"/>
        <v/>
      </c>
      <c r="FF12" s="39" t="str">
        <f t="shared" si="14"/>
        <v/>
      </c>
      <c r="FG12" s="39" t="str">
        <f t="shared" si="14"/>
        <v/>
      </c>
      <c r="FH12" s="39" t="str">
        <f t="shared" si="14"/>
        <v/>
      </c>
      <c r="FI12" s="39" t="str">
        <f t="shared" si="14"/>
        <v/>
      </c>
      <c r="FJ12" s="39" t="str">
        <f t="shared" si="14"/>
        <v/>
      </c>
      <c r="FK12" s="39" t="str">
        <f t="shared" si="14"/>
        <v/>
      </c>
      <c r="FL12" s="39" t="str">
        <f t="shared" si="14"/>
        <v/>
      </c>
      <c r="FM12" s="39" t="str">
        <f t="shared" si="14"/>
        <v/>
      </c>
      <c r="FN12" s="39" t="str">
        <f t="shared" si="14"/>
        <v/>
      </c>
      <c r="FO12" s="39" t="str">
        <f t="shared" si="14"/>
        <v/>
      </c>
      <c r="FP12" s="39" t="str">
        <f t="shared" si="14"/>
        <v/>
      </c>
      <c r="FQ12" s="39" t="str">
        <f t="shared" si="14"/>
        <v/>
      </c>
      <c r="FR12" s="39" t="str">
        <f t="shared" si="14"/>
        <v/>
      </c>
      <c r="FS12" s="39" t="str">
        <f t="shared" si="14"/>
        <v/>
      </c>
      <c r="FT12" s="39" t="str">
        <f t="shared" si="14"/>
        <v/>
      </c>
      <c r="FU12" s="39" t="str">
        <f t="shared" si="14"/>
        <v/>
      </c>
      <c r="FV12" s="39" t="str">
        <f t="shared" si="14"/>
        <v/>
      </c>
      <c r="FW12" s="39" t="str">
        <f t="shared" si="14"/>
        <v/>
      </c>
      <c r="FX12" s="39" t="str">
        <f t="shared" si="14"/>
        <v/>
      </c>
      <c r="FY12" s="39" t="str">
        <f t="shared" si="14"/>
        <v/>
      </c>
      <c r="FZ12" s="39" t="str">
        <f t="shared" si="14"/>
        <v/>
      </c>
      <c r="GA12" s="39" t="str">
        <f t="shared" si="14"/>
        <v/>
      </c>
      <c r="GB12" s="39" t="str">
        <f t="shared" si="14"/>
        <v/>
      </c>
      <c r="GC12" s="39" t="str">
        <f t="shared" si="14"/>
        <v/>
      </c>
      <c r="GD12" s="39" t="str">
        <f t="shared" si="14"/>
        <v/>
      </c>
      <c r="GE12" s="39" t="str">
        <f t="shared" si="14"/>
        <v/>
      </c>
      <c r="GF12" s="39" t="str">
        <f t="shared" si="14"/>
        <v/>
      </c>
      <c r="GG12" s="39" t="str">
        <f t="shared" si="14"/>
        <v/>
      </c>
      <c r="GH12" s="39" t="str">
        <f t="shared" si="14"/>
        <v/>
      </c>
      <c r="GI12" s="39" t="str">
        <f t="shared" si="14"/>
        <v/>
      </c>
      <c r="GJ12" s="39" t="str">
        <f t="shared" si="14"/>
        <v/>
      </c>
      <c r="GK12" s="39" t="str">
        <f t="shared" si="14"/>
        <v/>
      </c>
      <c r="GL12" s="39" t="str">
        <f t="shared" si="14"/>
        <v/>
      </c>
    </row>
    <row r="13" spans="1:194" x14ac:dyDescent="0.25">
      <c r="A13" s="30" t="s">
        <v>139</v>
      </c>
      <c r="B13" s="19">
        <v>169.625</v>
      </c>
      <c r="D13" s="19">
        <f>B13/resources</f>
        <v>42.40625</v>
      </c>
    </row>
  </sheetData>
  <conditionalFormatting sqref="H9:GL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4697-F515-4160-90EB-EBBDDB719434}">
  <dimension ref="A1:GL13"/>
  <sheetViews>
    <sheetView showGridLines="0" workbookViewId="0">
      <selection activeCell="F15" sqref="F15"/>
    </sheetView>
  </sheetViews>
  <sheetFormatPr defaultRowHeight="15" x14ac:dyDescent="0.25"/>
  <cols>
    <col min="1" max="1" width="13.140625" bestFit="1" customWidth="1"/>
    <col min="2" max="2" width="15.42578125" bestFit="1" customWidth="1"/>
    <col min="3" max="3" width="3.85546875" customWidth="1"/>
    <col min="4" max="4" width="9.7109375" bestFit="1" customWidth="1"/>
    <col min="5" max="6" width="11.5703125" bestFit="1" customWidth="1"/>
    <col min="8" max="8" width="2.28515625" customWidth="1"/>
    <col min="9" max="11" width="1.7109375" bestFit="1" customWidth="1"/>
    <col min="12" max="12" width="1.5703125" bestFit="1" customWidth="1"/>
    <col min="13" max="14" width="1.7109375" bestFit="1" customWidth="1"/>
    <col min="15" max="15" width="2.140625" bestFit="1" customWidth="1"/>
    <col min="16" max="16" width="1.85546875" bestFit="1" customWidth="1"/>
    <col min="17" max="17" width="2.140625" bestFit="1" customWidth="1"/>
    <col min="18" max="18" width="2" bestFit="1" customWidth="1"/>
    <col min="19" max="19" width="2.140625" bestFit="1" customWidth="1"/>
    <col min="20" max="20" width="2" bestFit="1" customWidth="1"/>
    <col min="21" max="22" width="2.140625" bestFit="1" customWidth="1"/>
    <col min="23" max="25" width="2.42578125" bestFit="1" customWidth="1"/>
    <col min="26" max="26" width="2.28515625" customWidth="1"/>
    <col min="27" max="29" width="2.42578125" bestFit="1" customWidth="1"/>
    <col min="30" max="30" width="2.140625" bestFit="1" customWidth="1"/>
    <col min="31" max="31" width="3" bestFit="1" customWidth="1"/>
    <col min="32" max="36" width="1.85546875" bestFit="1" customWidth="1"/>
    <col min="37" max="50" width="2.7109375" bestFit="1" customWidth="1"/>
    <col min="51" max="51" width="2.7109375" customWidth="1"/>
    <col min="52" max="56" width="1.85546875" bestFit="1" customWidth="1"/>
    <col min="57" max="71" width="2.7109375" bestFit="1" customWidth="1"/>
    <col min="72" max="72" width="3" bestFit="1" customWidth="1"/>
    <col min="73" max="78" width="1.85546875" bestFit="1" customWidth="1"/>
    <col min="79" max="92" width="2.7109375" bestFit="1" customWidth="1"/>
    <col min="93" max="93" width="3" bestFit="1" customWidth="1"/>
    <col min="94" max="99" width="1.85546875" bestFit="1" customWidth="1"/>
    <col min="100" max="114" width="2.7109375" bestFit="1" customWidth="1"/>
    <col min="115" max="115" width="3" bestFit="1" customWidth="1"/>
    <col min="116" max="119" width="1.85546875" bestFit="1" customWidth="1"/>
    <col min="120" max="134" width="2.7109375" bestFit="1" customWidth="1"/>
    <col min="135" max="135" width="3" bestFit="1" customWidth="1"/>
    <col min="136" max="141" width="1.85546875" bestFit="1" customWidth="1"/>
    <col min="142" max="157" width="2.7109375" bestFit="1" customWidth="1"/>
    <col min="158" max="158" width="3" bestFit="1" customWidth="1"/>
    <col min="159" max="164" width="1.85546875" bestFit="1" customWidth="1"/>
    <col min="165" max="179" width="2.7109375" bestFit="1" customWidth="1"/>
    <col min="180" max="180" width="3" bestFit="1" customWidth="1"/>
    <col min="181" max="185" width="1.85546875" bestFit="1" customWidth="1"/>
    <col min="186" max="194" width="2.7109375" bestFit="1" customWidth="1"/>
    <col min="195" max="205" width="2.28515625" customWidth="1"/>
  </cols>
  <sheetData>
    <row r="1" spans="1:194" s="34" customFormat="1" ht="15.75" thickBot="1" x14ac:dyDescent="0.3"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</row>
    <row r="2" spans="1:194" ht="15.75" thickBot="1" x14ac:dyDescent="0.3">
      <c r="A2" s="28" t="s">
        <v>133</v>
      </c>
      <c r="B2" s="31">
        <v>5</v>
      </c>
      <c r="C2" t="s">
        <v>228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</row>
    <row r="3" spans="1:194" ht="15.75" thickBot="1" x14ac:dyDescent="0.3">
      <c r="A3" s="28"/>
      <c r="B3" s="57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</row>
    <row r="4" spans="1:194" ht="15.75" thickBot="1" x14ac:dyDescent="0.3">
      <c r="A4" t="s">
        <v>134</v>
      </c>
      <c r="B4" s="31">
        <v>4</v>
      </c>
      <c r="C4" t="s">
        <v>225</v>
      </c>
    </row>
    <row r="6" spans="1:194" x14ac:dyDescent="0.25">
      <c r="A6" s="29" t="s">
        <v>48</v>
      </c>
      <c r="B6" s="30">
        <v>3</v>
      </c>
    </row>
    <row r="7" spans="1:194" ht="20.25" x14ac:dyDescent="0.25">
      <c r="H7" s="36">
        <f>H8</f>
        <v>43466</v>
      </c>
      <c r="I7" s="36" t="str">
        <f>IF(MONTH(I8)&lt;&gt;MONTH(H8),I8,"")</f>
        <v/>
      </c>
      <c r="J7" s="36" t="str">
        <f t="shared" ref="J7" si="0">IF(MONTH(J8)&lt;&gt;MONTH(I8),J8,"")</f>
        <v/>
      </c>
      <c r="K7" s="36" t="str">
        <f t="shared" ref="K7" si="1">IF(MONTH(K8)&lt;&gt;MONTH(J8),K8,"")</f>
        <v/>
      </c>
      <c r="L7" s="36" t="str">
        <f t="shared" ref="L7" si="2">IF(MONTH(L8)&lt;&gt;MONTH(K8),L8,"")</f>
        <v/>
      </c>
      <c r="M7" s="36">
        <f t="shared" ref="M7" si="3">IF(MONTH(M8)&lt;&gt;MONTH(L8),M8,"")</f>
        <v>43501</v>
      </c>
      <c r="N7" s="36" t="str">
        <f t="shared" ref="N7" si="4">IF(MONTH(N8)&lt;&gt;MONTH(M8),N8,"")</f>
        <v/>
      </c>
      <c r="O7" s="36" t="str">
        <f t="shared" ref="O7" si="5">IF(MONTH(O8)&lt;&gt;MONTH(N8),O8,"")</f>
        <v/>
      </c>
      <c r="P7" s="36" t="str">
        <f t="shared" ref="P7" si="6">IF(MONTH(P8)&lt;&gt;MONTH(O8),P8,"")</f>
        <v/>
      </c>
      <c r="Q7" s="36">
        <f t="shared" ref="Q7" si="7">IF(MONTH(Q8)&lt;&gt;MONTH(P8),Q8,"")</f>
        <v>43529</v>
      </c>
      <c r="R7" s="36" t="str">
        <f t="shared" ref="R7" si="8">IF(MONTH(R8)&lt;&gt;MONTH(Q8),R8,"")</f>
        <v/>
      </c>
      <c r="S7" s="36" t="str">
        <f t="shared" ref="S7" si="9">IF(MONTH(S8)&lt;&gt;MONTH(R8),S8,"")</f>
        <v/>
      </c>
      <c r="T7" s="36" t="str">
        <f t="shared" ref="T7" si="10">IF(MONTH(T8)&lt;&gt;MONTH(S8),T8,"")</f>
        <v/>
      </c>
      <c r="U7" s="36">
        <f t="shared" ref="U7" si="11">IF(MONTH(U8)&lt;&gt;MONTH(T8),U8,"")</f>
        <v>43557</v>
      </c>
      <c r="V7" s="36" t="str">
        <f t="shared" ref="V7" si="12">IF(MONTH(V8)&lt;&gt;MONTH(U8),V8,"")</f>
        <v/>
      </c>
      <c r="W7" s="36" t="str">
        <f t="shared" ref="W7" si="13">IF(MONTH(W8)&lt;&gt;MONTH(V8),W8,"")</f>
        <v/>
      </c>
      <c r="X7" s="36" t="str">
        <f t="shared" ref="X7" si="14">IF(MONTH(X8)&lt;&gt;MONTH(W8),X8,"")</f>
        <v/>
      </c>
      <c r="Y7" s="36">
        <f t="shared" ref="Y7" si="15">IF(MONTH(Y8)&lt;&gt;MONTH(X8),Y8,"")</f>
        <v>43586</v>
      </c>
      <c r="Z7" s="36" t="str">
        <f t="shared" ref="Z7" si="16">IF(MONTH(Z8)&lt;&gt;MONTH(Y8),Z8,"")</f>
        <v/>
      </c>
      <c r="AA7" s="36" t="str">
        <f t="shared" ref="AA7" si="17">IF(MONTH(AA8)&lt;&gt;MONTH(Z8),AA8,"")</f>
        <v/>
      </c>
      <c r="AB7" s="36" t="str">
        <f t="shared" ref="AB7" si="18">IF(MONTH(AB8)&lt;&gt;MONTH(AA8),AB8,"")</f>
        <v/>
      </c>
      <c r="AC7" s="36" t="str">
        <f t="shared" ref="AC7" si="19">IF(MONTH(AC8)&lt;&gt;MONTH(AB8),AC8,"")</f>
        <v/>
      </c>
      <c r="AD7" s="36">
        <f t="shared" ref="AD7" si="20">IF(MONTH(AD8)&lt;&gt;MONTH(AC8),AD8,"")</f>
        <v>43622</v>
      </c>
      <c r="AE7" s="36" t="str">
        <f t="shared" ref="AE7" si="21">IF(MONTH(AE8)&lt;&gt;MONTH(AD8),AE8,"")</f>
        <v/>
      </c>
      <c r="AF7" s="36" t="str">
        <f t="shared" ref="AF7" si="22">IF(MONTH(AF8)&lt;&gt;MONTH(AE8),AF8,"")</f>
        <v/>
      </c>
      <c r="AG7" s="36" t="str">
        <f t="shared" ref="AG7" si="23">IF(MONTH(AG8)&lt;&gt;MONTH(AF8),AG8,"")</f>
        <v/>
      </c>
      <c r="AH7" s="36">
        <f t="shared" ref="AH7" si="24">IF(MONTH(AH8)&lt;&gt;MONTH(AG8),AH8,"")</f>
        <v>43650</v>
      </c>
      <c r="AI7" s="36" t="str">
        <f t="shared" ref="AI7" si="25">IF(MONTH(AI8)&lt;&gt;MONTH(AH8),AI8,"")</f>
        <v/>
      </c>
      <c r="AJ7" s="36" t="str">
        <f t="shared" ref="AJ7" si="26">IF(MONTH(AJ8)&lt;&gt;MONTH(AI8),AJ8,"")</f>
        <v/>
      </c>
      <c r="AK7" s="36" t="str">
        <f t="shared" ref="AK7" si="27">IF(MONTH(AK8)&lt;&gt;MONTH(AJ8),AK8,"")</f>
        <v/>
      </c>
      <c r="AL7" s="36">
        <f t="shared" ref="AL7" si="28">IF(MONTH(AL8)&lt;&gt;MONTH(AK8),AL8,"")</f>
        <v>43678</v>
      </c>
      <c r="AM7" s="36" t="str">
        <f t="shared" ref="AM7" si="29">IF(MONTH(AM8)&lt;&gt;MONTH(AL8),AM8,"")</f>
        <v/>
      </c>
      <c r="AN7" s="36" t="str">
        <f t="shared" ref="AN7" si="30">IF(MONTH(AN8)&lt;&gt;MONTH(AM8),AN8,"")</f>
        <v/>
      </c>
      <c r="AO7" s="36" t="str">
        <f t="shared" ref="AO7" si="31">IF(MONTH(AO8)&lt;&gt;MONTH(AN8),AO8,"")</f>
        <v/>
      </c>
      <c r="AP7" s="36" t="str">
        <f t="shared" ref="AP7" si="32">IF(MONTH(AP8)&lt;&gt;MONTH(AO8),AP8,"")</f>
        <v/>
      </c>
      <c r="AQ7" s="36">
        <f t="shared" ref="AQ7" si="33">IF(MONTH(AQ8)&lt;&gt;MONTH(AP8),AQ8,"")</f>
        <v>43713</v>
      </c>
      <c r="AR7" s="36" t="str">
        <f t="shared" ref="AR7" si="34">IF(MONTH(AR8)&lt;&gt;MONTH(AQ8),AR8,"")</f>
        <v/>
      </c>
      <c r="AS7" s="36" t="str">
        <f t="shared" ref="AS7" si="35">IF(MONTH(AS8)&lt;&gt;MONTH(AR8),AS8,"")</f>
        <v/>
      </c>
      <c r="AT7" s="36" t="str">
        <f t="shared" ref="AT7" si="36">IF(MONTH(AT8)&lt;&gt;MONTH(AS8),AT8,"")</f>
        <v/>
      </c>
      <c r="AU7" s="36">
        <f t="shared" ref="AU7" si="37">IF(MONTH(AU8)&lt;&gt;MONTH(AT8),AU8,"")</f>
        <v>43741</v>
      </c>
      <c r="AV7" s="36" t="str">
        <f t="shared" ref="AV7" si="38">IF(MONTH(AV8)&lt;&gt;MONTH(AU8),AV8,"")</f>
        <v/>
      </c>
      <c r="AW7" s="36" t="str">
        <f t="shared" ref="AW7" si="39">IF(MONTH(AW8)&lt;&gt;MONTH(AV8),AW8,"")</f>
        <v/>
      </c>
      <c r="AX7" s="36" t="str">
        <f t="shared" ref="AX7" si="40">IF(MONTH(AX8)&lt;&gt;MONTH(AW8),AX8,"")</f>
        <v/>
      </c>
      <c r="AY7" s="36" t="str">
        <f t="shared" ref="AY7" si="41">IF(MONTH(AY8)&lt;&gt;MONTH(AX8),AY8,"")</f>
        <v/>
      </c>
      <c r="AZ7" s="36">
        <f t="shared" ref="AZ7" si="42">IF(MONTH(AZ8)&lt;&gt;MONTH(AY8),AZ8,"")</f>
        <v>43776</v>
      </c>
      <c r="BA7" s="36" t="str">
        <f t="shared" ref="BA7" si="43">IF(MONTH(BA8)&lt;&gt;MONTH(AZ8),BA8,"")</f>
        <v/>
      </c>
      <c r="BB7" s="36" t="str">
        <f t="shared" ref="BB7" si="44">IF(MONTH(BB8)&lt;&gt;MONTH(BA8),BB8,"")</f>
        <v/>
      </c>
      <c r="BC7" s="36" t="str">
        <f t="shared" ref="BC7" si="45">IF(MONTH(BC8)&lt;&gt;MONTH(BB8),BC8,"")</f>
        <v/>
      </c>
      <c r="BD7" s="36">
        <f t="shared" ref="BD7" si="46">IF(MONTH(BD8)&lt;&gt;MONTH(BC8),BD8,"")</f>
        <v>43804</v>
      </c>
      <c r="BE7" s="36" t="str">
        <f t="shared" ref="BE7" si="47">IF(MONTH(BE8)&lt;&gt;MONTH(BD8),BE8,"")</f>
        <v/>
      </c>
      <c r="BF7" s="36" t="str">
        <f t="shared" ref="BF7" si="48">IF(MONTH(BF8)&lt;&gt;MONTH(BE8),BF8,"")</f>
        <v/>
      </c>
      <c r="BG7" s="36" t="str">
        <f t="shared" ref="BG7" si="49">IF(MONTH(BG8)&lt;&gt;MONTH(BF8),BG8,"")</f>
        <v/>
      </c>
      <c r="BH7" s="36">
        <f t="shared" ref="BH7" si="50">IF(MONTH(BH8)&lt;&gt;MONTH(BG8),BH8,"")</f>
        <v>43832</v>
      </c>
      <c r="BI7" s="36" t="str">
        <f t="shared" ref="BI7" si="51">IF(MONTH(BI8)&lt;&gt;MONTH(BH8),BI8,"")</f>
        <v/>
      </c>
      <c r="BJ7" s="36" t="str">
        <f t="shared" ref="BJ7" si="52">IF(MONTH(BJ8)&lt;&gt;MONTH(BI8),BJ8,"")</f>
        <v/>
      </c>
      <c r="BK7" s="36" t="str">
        <f t="shared" ref="BK7" si="53">IF(MONTH(BK8)&lt;&gt;MONTH(BJ8),BK8,"")</f>
        <v/>
      </c>
      <c r="BL7" s="36" t="str">
        <f t="shared" ref="BL7" si="54">IF(MONTH(BL8)&lt;&gt;MONTH(BK8),BL8,"")</f>
        <v/>
      </c>
      <c r="BM7" s="36">
        <f t="shared" ref="BM7" si="55">IF(MONTH(BM8)&lt;&gt;MONTH(BL8),BM8,"")</f>
        <v>43867</v>
      </c>
      <c r="BN7" s="36" t="str">
        <f t="shared" ref="BN7" si="56">IF(MONTH(BN8)&lt;&gt;MONTH(BM8),BN8,"")</f>
        <v/>
      </c>
      <c r="BO7" s="36" t="str">
        <f t="shared" ref="BO7" si="57">IF(MONTH(BO8)&lt;&gt;MONTH(BN8),BO8,"")</f>
        <v/>
      </c>
      <c r="BP7" s="36" t="str">
        <f t="shared" ref="BP7" si="58">IF(MONTH(BP8)&lt;&gt;MONTH(BO8),BP8,"")</f>
        <v/>
      </c>
      <c r="BQ7" s="36">
        <f t="shared" ref="BQ7" si="59">IF(MONTH(BQ8)&lt;&gt;MONTH(BP8),BQ8,"")</f>
        <v>43895</v>
      </c>
      <c r="BR7" s="36" t="str">
        <f t="shared" ref="BR7" si="60">IF(MONTH(BR8)&lt;&gt;MONTH(BQ8),BR8,"")</f>
        <v/>
      </c>
      <c r="BS7" s="36" t="str">
        <f t="shared" ref="BS7" si="61">IF(MONTH(BS8)&lt;&gt;MONTH(BR8),BS8,"")</f>
        <v/>
      </c>
      <c r="BT7" s="36" t="str">
        <f t="shared" ref="BT7" si="62">IF(MONTH(BT8)&lt;&gt;MONTH(BS8),BT8,"")</f>
        <v/>
      </c>
      <c r="BU7" s="36">
        <f t="shared" ref="BU7" si="63">IF(MONTH(BU8)&lt;&gt;MONTH(BT8),BU8,"")</f>
        <v>43923</v>
      </c>
      <c r="BV7" s="36" t="str">
        <f t="shared" ref="BV7" si="64">IF(MONTH(BV8)&lt;&gt;MONTH(BU8),BV8,"")</f>
        <v/>
      </c>
      <c r="BW7" s="36" t="str">
        <f t="shared" ref="BW7" si="65">IF(MONTH(BW8)&lt;&gt;MONTH(BV8),BW8,"")</f>
        <v/>
      </c>
      <c r="BX7" s="36" t="str">
        <f t="shared" ref="BX7" si="66">IF(MONTH(BX8)&lt;&gt;MONTH(BW8),BX8,"")</f>
        <v/>
      </c>
      <c r="BY7" s="36" t="str">
        <f t="shared" ref="BY7" si="67">IF(MONTH(BY8)&lt;&gt;MONTH(BX8),BY8,"")</f>
        <v/>
      </c>
      <c r="BZ7" s="36">
        <f t="shared" ref="BZ7" si="68">IF(MONTH(BZ8)&lt;&gt;MONTH(BY8),BZ8,"")</f>
        <v>43958</v>
      </c>
      <c r="CA7" s="36" t="str">
        <f t="shared" ref="CA7" si="69">IF(MONTH(CA8)&lt;&gt;MONTH(BZ8),CA8,"")</f>
        <v/>
      </c>
      <c r="CB7" s="36" t="str">
        <f t="shared" ref="CB7" si="70">IF(MONTH(CB8)&lt;&gt;MONTH(CA8),CB8,"")</f>
        <v/>
      </c>
      <c r="CC7" s="36" t="str">
        <f t="shared" ref="CC7" si="71">IF(MONTH(CC8)&lt;&gt;MONTH(CB8),CC8,"")</f>
        <v/>
      </c>
      <c r="CD7" s="36">
        <f t="shared" ref="CD7" si="72">IF(MONTH(CD8)&lt;&gt;MONTH(CC8),CD8,"")</f>
        <v>43986</v>
      </c>
      <c r="CE7" s="36" t="str">
        <f t="shared" ref="CE7" si="73">IF(MONTH(CE8)&lt;&gt;MONTH(CD8),CE8,"")</f>
        <v/>
      </c>
      <c r="CF7" s="36" t="str">
        <f t="shared" ref="CF7" si="74">IF(MONTH(CF8)&lt;&gt;MONTH(CE8),CF8,"")</f>
        <v/>
      </c>
      <c r="CG7" s="36" t="str">
        <f t="shared" ref="CG7" si="75">IF(MONTH(CG8)&lt;&gt;MONTH(CF8),CG8,"")</f>
        <v/>
      </c>
      <c r="CH7" s="36">
        <f t="shared" ref="CH7" si="76">IF(MONTH(CH8)&lt;&gt;MONTH(CG8),CH8,"")</f>
        <v>44014</v>
      </c>
      <c r="CI7" s="36" t="str">
        <f t="shared" ref="CI7" si="77">IF(MONTH(CI8)&lt;&gt;MONTH(CH8),CI8,"")</f>
        <v/>
      </c>
      <c r="CJ7" s="36" t="str">
        <f t="shared" ref="CJ7" si="78">IF(MONTH(CJ8)&lt;&gt;MONTH(CI8),CJ8,"")</f>
        <v/>
      </c>
      <c r="CK7" s="36" t="str">
        <f t="shared" ref="CK7" si="79">IF(MONTH(CK8)&lt;&gt;MONTH(CJ8),CK8,"")</f>
        <v/>
      </c>
      <c r="CL7" s="36" t="str">
        <f t="shared" ref="CL7" si="80">IF(MONTH(CL8)&lt;&gt;MONTH(CK8),CL8,"")</f>
        <v/>
      </c>
      <c r="CM7" s="36">
        <f t="shared" ref="CM7" si="81">IF(MONTH(CM8)&lt;&gt;MONTH(CL8),CM8,"")</f>
        <v>44049</v>
      </c>
      <c r="CN7" s="36" t="str">
        <f t="shared" ref="CN7" si="82">IF(MONTH(CN8)&lt;&gt;MONTH(CM8),CN8,"")</f>
        <v/>
      </c>
      <c r="CO7" s="36" t="str">
        <f t="shared" ref="CO7" si="83">IF(MONTH(CO8)&lt;&gt;MONTH(CN8),CO8,"")</f>
        <v/>
      </c>
      <c r="CP7" s="36" t="str">
        <f t="shared" ref="CP7" si="84">IF(MONTH(CP8)&lt;&gt;MONTH(CO8),CP8,"")</f>
        <v/>
      </c>
      <c r="CQ7" s="36">
        <f t="shared" ref="CQ7" si="85">IF(MONTH(CQ8)&lt;&gt;MONTH(CP8),CQ8,"")</f>
        <v>44077</v>
      </c>
      <c r="CR7" s="36" t="str">
        <f t="shared" ref="CR7" si="86">IF(MONTH(CR8)&lt;&gt;MONTH(CQ8),CR8,"")</f>
        <v/>
      </c>
      <c r="CS7" s="36" t="str">
        <f t="shared" ref="CS7" si="87">IF(MONTH(CS8)&lt;&gt;MONTH(CR8),CS8,"")</f>
        <v/>
      </c>
      <c r="CT7" s="36" t="str">
        <f t="shared" ref="CT7" si="88">IF(MONTH(CT8)&lt;&gt;MONTH(CS8),CT8,"")</f>
        <v/>
      </c>
      <c r="CU7" s="36">
        <f t="shared" ref="CU7" si="89">IF(MONTH(CU8)&lt;&gt;MONTH(CT8),CU8,"")</f>
        <v>44105</v>
      </c>
      <c r="CV7" s="36" t="str">
        <f t="shared" ref="CV7" si="90">IF(MONTH(CV8)&lt;&gt;MONTH(CU8),CV8,"")</f>
        <v/>
      </c>
      <c r="CW7" s="36" t="str">
        <f t="shared" ref="CW7" si="91">IF(MONTH(CW8)&lt;&gt;MONTH(CV8),CW8,"")</f>
        <v/>
      </c>
      <c r="CX7" s="36" t="str">
        <f t="shared" ref="CX7" si="92">IF(MONTH(CX8)&lt;&gt;MONTH(CW8),CX8,"")</f>
        <v/>
      </c>
      <c r="CY7" s="36" t="str">
        <f t="shared" ref="CY7" si="93">IF(MONTH(CY8)&lt;&gt;MONTH(CX8),CY8,"")</f>
        <v/>
      </c>
      <c r="CZ7" s="36">
        <f t="shared" ref="CZ7" si="94">IF(MONTH(CZ8)&lt;&gt;MONTH(CY8),CZ8,"")</f>
        <v>44140</v>
      </c>
      <c r="DA7" s="36" t="str">
        <f t="shared" ref="DA7" si="95">IF(MONTH(DA8)&lt;&gt;MONTH(CZ8),DA8,"")</f>
        <v/>
      </c>
      <c r="DB7" s="36" t="str">
        <f t="shared" ref="DB7" si="96">IF(MONTH(DB8)&lt;&gt;MONTH(DA8),DB8,"")</f>
        <v/>
      </c>
      <c r="DC7" s="36" t="str">
        <f t="shared" ref="DC7" si="97">IF(MONTH(DC8)&lt;&gt;MONTH(DB8),DC8,"")</f>
        <v/>
      </c>
      <c r="DD7" s="36">
        <f t="shared" ref="DD7" si="98">IF(MONTH(DD8)&lt;&gt;MONTH(DC8),DD8,"")</f>
        <v>44168</v>
      </c>
      <c r="DE7" s="36" t="str">
        <f t="shared" ref="DE7" si="99">IF(MONTH(DE8)&lt;&gt;MONTH(DD8),DE8,"")</f>
        <v/>
      </c>
      <c r="DF7" s="36" t="str">
        <f t="shared" ref="DF7" si="100">IF(MONTH(DF8)&lt;&gt;MONTH(DE8),DF8,"")</f>
        <v/>
      </c>
      <c r="DG7" s="36" t="str">
        <f t="shared" ref="DG7" si="101">IF(MONTH(DG8)&lt;&gt;MONTH(DF8),DG8,"")</f>
        <v/>
      </c>
      <c r="DH7" s="36" t="str">
        <f t="shared" ref="DH7" si="102">IF(MONTH(DH8)&lt;&gt;MONTH(DG8),DH8,"")</f>
        <v/>
      </c>
      <c r="DI7" s="36">
        <f t="shared" ref="DI7" si="103">IF(MONTH(DI8)&lt;&gt;MONTH(DH8),DI8,"")</f>
        <v>44203</v>
      </c>
      <c r="DJ7" s="36" t="str">
        <f t="shared" ref="DJ7" si="104">IF(MONTH(DJ8)&lt;&gt;MONTH(DI8),DJ8,"")</f>
        <v/>
      </c>
      <c r="DK7" s="36" t="str">
        <f t="shared" ref="DK7" si="105">IF(MONTH(DK8)&lt;&gt;MONTH(DJ8),DK8,"")</f>
        <v/>
      </c>
      <c r="DL7" s="36" t="str">
        <f t="shared" ref="DL7" si="106">IF(MONTH(DL8)&lt;&gt;MONTH(DK8),DL8,"")</f>
        <v/>
      </c>
      <c r="DM7" s="36">
        <f t="shared" ref="DM7" si="107">IF(MONTH(DM8)&lt;&gt;MONTH(DL8),DM8,"")</f>
        <v>44231</v>
      </c>
      <c r="DN7" s="36" t="str">
        <f t="shared" ref="DN7" si="108">IF(MONTH(DN8)&lt;&gt;MONTH(DM8),DN8,"")</f>
        <v/>
      </c>
      <c r="DO7" s="36" t="str">
        <f t="shared" ref="DO7" si="109">IF(MONTH(DO8)&lt;&gt;MONTH(DN8),DO8,"")</f>
        <v/>
      </c>
      <c r="DP7" s="36" t="str">
        <f t="shared" ref="DP7" si="110">IF(MONTH(DP8)&lt;&gt;MONTH(DO8),DP8,"")</f>
        <v/>
      </c>
      <c r="DQ7" s="36">
        <f t="shared" ref="DQ7" si="111">IF(MONTH(DQ8)&lt;&gt;MONTH(DP8),DQ8,"")</f>
        <v>44259</v>
      </c>
      <c r="DR7" s="36" t="str">
        <f t="shared" ref="DR7" si="112">IF(MONTH(DR8)&lt;&gt;MONTH(DQ8),DR8,"")</f>
        <v/>
      </c>
      <c r="DS7" s="36" t="str">
        <f t="shared" ref="DS7" si="113">IF(MONTH(DS8)&lt;&gt;MONTH(DR8),DS8,"")</f>
        <v/>
      </c>
      <c r="DT7" s="36" t="str">
        <f t="shared" ref="DT7" si="114">IF(MONTH(DT8)&lt;&gt;MONTH(DS8),DT8,"")</f>
        <v/>
      </c>
      <c r="DU7" s="36">
        <f t="shared" ref="DU7" si="115">IF(MONTH(DU8)&lt;&gt;MONTH(DT8),DU8,"")</f>
        <v>44287</v>
      </c>
      <c r="DV7" s="36" t="str">
        <f t="shared" ref="DV7" si="116">IF(MONTH(DV8)&lt;&gt;MONTH(DU8),DV8,"")</f>
        <v/>
      </c>
      <c r="DW7" s="36" t="str">
        <f t="shared" ref="DW7" si="117">IF(MONTH(DW8)&lt;&gt;MONTH(DV8),DW8,"")</f>
        <v/>
      </c>
      <c r="DX7" s="36" t="str">
        <f t="shared" ref="DX7" si="118">IF(MONTH(DX8)&lt;&gt;MONTH(DW8),DX8,"")</f>
        <v/>
      </c>
      <c r="DY7" s="36" t="str">
        <f t="shared" ref="DY7" si="119">IF(MONTH(DY8)&lt;&gt;MONTH(DX8),DY8,"")</f>
        <v/>
      </c>
      <c r="DZ7" s="36">
        <f t="shared" ref="DZ7" si="120">IF(MONTH(DZ8)&lt;&gt;MONTH(DY8),DZ8,"")</f>
        <v>44322</v>
      </c>
      <c r="EA7" s="36" t="str">
        <f t="shared" ref="EA7" si="121">IF(MONTH(EA8)&lt;&gt;MONTH(DZ8),EA8,"")</f>
        <v/>
      </c>
      <c r="EB7" s="36" t="str">
        <f t="shared" ref="EB7" si="122">IF(MONTH(EB8)&lt;&gt;MONTH(EA8),EB8,"")</f>
        <v/>
      </c>
      <c r="EC7" s="36" t="str">
        <f t="shared" ref="EC7" si="123">IF(MONTH(EC8)&lt;&gt;MONTH(EB8),EC8,"")</f>
        <v/>
      </c>
      <c r="ED7" s="36">
        <f t="shared" ref="ED7" si="124">IF(MONTH(ED8)&lt;&gt;MONTH(EC8),ED8,"")</f>
        <v>44350</v>
      </c>
      <c r="EE7" s="36" t="str">
        <f t="shared" ref="EE7" si="125">IF(MONTH(EE8)&lt;&gt;MONTH(ED8),EE8,"")</f>
        <v/>
      </c>
      <c r="EF7" s="36" t="str">
        <f t="shared" ref="EF7" si="126">IF(MONTH(EF8)&lt;&gt;MONTH(EE8),EF8,"")</f>
        <v/>
      </c>
      <c r="EG7" s="36" t="str">
        <f t="shared" ref="EG7" si="127">IF(MONTH(EG8)&lt;&gt;MONTH(EF8),EG8,"")</f>
        <v/>
      </c>
      <c r="EH7" s="36">
        <f t="shared" ref="EH7" si="128">IF(MONTH(EH8)&lt;&gt;MONTH(EG8),EH8,"")</f>
        <v>44378</v>
      </c>
      <c r="EI7" s="36" t="str">
        <f t="shared" ref="EI7" si="129">IF(MONTH(EI8)&lt;&gt;MONTH(EH8),EI8,"")</f>
        <v/>
      </c>
      <c r="EJ7" s="36" t="str">
        <f t="shared" ref="EJ7" si="130">IF(MONTH(EJ8)&lt;&gt;MONTH(EI8),EJ8,"")</f>
        <v/>
      </c>
      <c r="EK7" s="36" t="str">
        <f t="shared" ref="EK7" si="131">IF(MONTH(EK8)&lt;&gt;MONTH(EJ8),EK8,"")</f>
        <v/>
      </c>
      <c r="EL7" s="36" t="str">
        <f t="shared" ref="EL7" si="132">IF(MONTH(EL8)&lt;&gt;MONTH(EK8),EL8,"")</f>
        <v/>
      </c>
      <c r="EM7" s="36">
        <f t="shared" ref="EM7" si="133">IF(MONTH(EM8)&lt;&gt;MONTH(EL8),EM8,"")</f>
        <v>44413</v>
      </c>
      <c r="EN7" s="36" t="str">
        <f t="shared" ref="EN7" si="134">IF(MONTH(EN8)&lt;&gt;MONTH(EM8),EN8,"")</f>
        <v/>
      </c>
      <c r="EO7" s="36" t="str">
        <f t="shared" ref="EO7" si="135">IF(MONTH(EO8)&lt;&gt;MONTH(EN8),EO8,"")</f>
        <v/>
      </c>
      <c r="EP7" s="36" t="str">
        <f t="shared" ref="EP7" si="136">IF(MONTH(EP8)&lt;&gt;MONTH(EO8),EP8,"")</f>
        <v/>
      </c>
      <c r="EQ7" s="36">
        <f t="shared" ref="EQ7" si="137">IF(MONTH(EQ8)&lt;&gt;MONTH(EP8),EQ8,"")</f>
        <v>44441</v>
      </c>
      <c r="ER7" s="36" t="str">
        <f t="shared" ref="ER7" si="138">IF(MONTH(ER8)&lt;&gt;MONTH(EQ8),ER8,"")</f>
        <v/>
      </c>
      <c r="ES7" s="36" t="str">
        <f t="shared" ref="ES7" si="139">IF(MONTH(ES8)&lt;&gt;MONTH(ER8),ES8,"")</f>
        <v/>
      </c>
      <c r="ET7" s="36" t="str">
        <f t="shared" ref="ET7" si="140">IF(MONTH(ET8)&lt;&gt;MONTH(ES8),ET8,"")</f>
        <v/>
      </c>
      <c r="EU7" s="36" t="str">
        <f t="shared" ref="EU7" si="141">IF(MONTH(EU8)&lt;&gt;MONTH(ET8),EU8,"")</f>
        <v/>
      </c>
      <c r="EV7" s="36">
        <f t="shared" ref="EV7" si="142">IF(MONTH(EV8)&lt;&gt;MONTH(EU8),EV8,"")</f>
        <v>44476</v>
      </c>
      <c r="EW7" s="36" t="str">
        <f t="shared" ref="EW7" si="143">IF(MONTH(EW8)&lt;&gt;MONTH(EV8),EW8,"")</f>
        <v/>
      </c>
      <c r="EX7" s="36" t="str">
        <f t="shared" ref="EX7" si="144">IF(MONTH(EX8)&lt;&gt;MONTH(EW8),EX8,"")</f>
        <v/>
      </c>
      <c r="EY7" s="36" t="str">
        <f t="shared" ref="EY7" si="145">IF(MONTH(EY8)&lt;&gt;MONTH(EX8),EY8,"")</f>
        <v/>
      </c>
      <c r="EZ7" s="36">
        <f t="shared" ref="EZ7" si="146">IF(MONTH(EZ8)&lt;&gt;MONTH(EY8),EZ8,"")</f>
        <v>44504</v>
      </c>
      <c r="FA7" s="36" t="str">
        <f t="shared" ref="FA7" si="147">IF(MONTH(FA8)&lt;&gt;MONTH(EZ8),FA8,"")</f>
        <v/>
      </c>
      <c r="FB7" s="36" t="str">
        <f t="shared" ref="FB7" si="148">IF(MONTH(FB8)&lt;&gt;MONTH(FA8),FB8,"")</f>
        <v/>
      </c>
      <c r="FC7" s="36" t="str">
        <f t="shared" ref="FC7" si="149">IF(MONTH(FC8)&lt;&gt;MONTH(FB8),FC8,"")</f>
        <v/>
      </c>
      <c r="FD7" s="36">
        <f t="shared" ref="FD7" si="150">IF(MONTH(FD8)&lt;&gt;MONTH(FC8),FD8,"")</f>
        <v>44532</v>
      </c>
      <c r="FE7" s="36" t="str">
        <f t="shared" ref="FE7" si="151">IF(MONTH(FE8)&lt;&gt;MONTH(FD8),FE8,"")</f>
        <v/>
      </c>
      <c r="FF7" s="36" t="str">
        <f t="shared" ref="FF7" si="152">IF(MONTH(FF8)&lt;&gt;MONTH(FE8),FF8,"")</f>
        <v/>
      </c>
      <c r="FG7" s="36" t="str">
        <f t="shared" ref="FG7" si="153">IF(MONTH(FG8)&lt;&gt;MONTH(FF8),FG8,"")</f>
        <v/>
      </c>
      <c r="FH7" s="36" t="str">
        <f t="shared" ref="FH7" si="154">IF(MONTH(FH8)&lt;&gt;MONTH(FG8),FH8,"")</f>
        <v/>
      </c>
      <c r="FI7" s="36">
        <f t="shared" ref="FI7" si="155">IF(MONTH(FI8)&lt;&gt;MONTH(FH8),FI8,"")</f>
        <v>44567</v>
      </c>
      <c r="FJ7" s="36" t="str">
        <f t="shared" ref="FJ7" si="156">IF(MONTH(FJ8)&lt;&gt;MONTH(FI8),FJ8,"")</f>
        <v/>
      </c>
      <c r="FK7" s="36" t="str">
        <f t="shared" ref="FK7" si="157">IF(MONTH(FK8)&lt;&gt;MONTH(FJ8),FK8,"")</f>
        <v/>
      </c>
      <c r="FL7" s="36" t="str">
        <f t="shared" ref="FL7" si="158">IF(MONTH(FL8)&lt;&gt;MONTH(FK8),FL8,"")</f>
        <v/>
      </c>
      <c r="FM7" s="36">
        <f t="shared" ref="FM7" si="159">IF(MONTH(FM8)&lt;&gt;MONTH(FL8),FM8,"")</f>
        <v>44595</v>
      </c>
      <c r="FN7" s="36" t="str">
        <f t="shared" ref="FN7" si="160">IF(MONTH(FN8)&lt;&gt;MONTH(FM8),FN8,"")</f>
        <v/>
      </c>
      <c r="FO7" s="36" t="str">
        <f t="shared" ref="FO7" si="161">IF(MONTH(FO8)&lt;&gt;MONTH(FN8),FO8,"")</f>
        <v/>
      </c>
      <c r="FP7" s="36" t="str">
        <f t="shared" ref="FP7" si="162">IF(MONTH(FP8)&lt;&gt;MONTH(FO8),FP8,"")</f>
        <v/>
      </c>
      <c r="FQ7" s="36">
        <f t="shared" ref="FQ7" si="163">IF(MONTH(FQ8)&lt;&gt;MONTH(FP8),FQ8,"")</f>
        <v>44623</v>
      </c>
      <c r="FR7" s="36" t="str">
        <f t="shared" ref="FR7" si="164">IF(MONTH(FR8)&lt;&gt;MONTH(FQ8),FR8,"")</f>
        <v/>
      </c>
      <c r="FS7" s="36" t="str">
        <f t="shared" ref="FS7" si="165">IF(MONTH(FS8)&lt;&gt;MONTH(FR8),FS8,"")</f>
        <v/>
      </c>
      <c r="FT7" s="36" t="str">
        <f t="shared" ref="FT7" si="166">IF(MONTH(FT8)&lt;&gt;MONTH(FS8),FT8,"")</f>
        <v/>
      </c>
      <c r="FU7" s="36" t="str">
        <f t="shared" ref="FU7" si="167">IF(MONTH(FU8)&lt;&gt;MONTH(FT8),FU8,"")</f>
        <v/>
      </c>
      <c r="FV7" s="36">
        <f t="shared" ref="FV7" si="168">IF(MONTH(FV8)&lt;&gt;MONTH(FU8),FV8,"")</f>
        <v>44658</v>
      </c>
      <c r="FW7" s="36" t="str">
        <f t="shared" ref="FW7" si="169">IF(MONTH(FW8)&lt;&gt;MONTH(FV8),FW8,"")</f>
        <v/>
      </c>
      <c r="FX7" s="36" t="str">
        <f t="shared" ref="FX7" si="170">IF(MONTH(FX8)&lt;&gt;MONTH(FW8),FX8,"")</f>
        <v/>
      </c>
      <c r="FY7" s="36" t="str">
        <f t="shared" ref="FY7" si="171">IF(MONTH(FY8)&lt;&gt;MONTH(FX8),FY8,"")</f>
        <v/>
      </c>
      <c r="FZ7" s="36">
        <f t="shared" ref="FZ7" si="172">IF(MONTH(FZ8)&lt;&gt;MONTH(FY8),FZ8,"")</f>
        <v>44686</v>
      </c>
      <c r="GA7" s="36" t="str">
        <f t="shared" ref="GA7" si="173">IF(MONTH(GA8)&lt;&gt;MONTH(FZ8),GA8,"")</f>
        <v/>
      </c>
      <c r="GB7" s="36" t="str">
        <f t="shared" ref="GB7" si="174">IF(MONTH(GB8)&lt;&gt;MONTH(GA8),GB8,"")</f>
        <v/>
      </c>
      <c r="GC7" s="36" t="str">
        <f t="shared" ref="GC7" si="175">IF(MONTH(GC8)&lt;&gt;MONTH(GB8),GC8,"")</f>
        <v/>
      </c>
      <c r="GD7" s="36">
        <f t="shared" ref="GD7" si="176">IF(MONTH(GD8)&lt;&gt;MONTH(GC8),GD8,"")</f>
        <v>44714</v>
      </c>
      <c r="GE7" s="36" t="str">
        <f t="shared" ref="GE7" si="177">IF(MONTH(GE8)&lt;&gt;MONTH(GD8),GE8,"")</f>
        <v/>
      </c>
      <c r="GF7" s="36" t="str">
        <f t="shared" ref="GF7" si="178">IF(MONTH(GF8)&lt;&gt;MONTH(GE8),GF8,"")</f>
        <v/>
      </c>
      <c r="GG7" s="36" t="str">
        <f t="shared" ref="GG7" si="179">IF(MONTH(GG8)&lt;&gt;MONTH(GF8),GG8,"")</f>
        <v/>
      </c>
      <c r="GH7" s="36" t="str">
        <f t="shared" ref="GH7" si="180">IF(MONTH(GH8)&lt;&gt;MONTH(GG8),GH8,"")</f>
        <v/>
      </c>
      <c r="GI7" s="36">
        <f t="shared" ref="GI7" si="181">IF(MONTH(GI8)&lt;&gt;MONTH(GH8),GI8,"")</f>
        <v>44749</v>
      </c>
      <c r="GJ7" s="36" t="str">
        <f t="shared" ref="GJ7" si="182">IF(MONTH(GJ8)&lt;&gt;MONTH(GI8),GJ8,"")</f>
        <v/>
      </c>
      <c r="GK7" s="36" t="str">
        <f t="shared" ref="GK7" si="183">IF(MONTH(GK8)&lt;&gt;MONTH(GJ8),GK8,"")</f>
        <v/>
      </c>
      <c r="GL7" s="36" t="str">
        <f t="shared" ref="GL7" si="184">IF(MONTH(GL8)&lt;&gt;MONTH(GK8),GL8,"")</f>
        <v/>
      </c>
    </row>
    <row r="8" spans="1:194" ht="15.75" thickBot="1" x14ac:dyDescent="0.3">
      <c r="A8" s="29" t="s">
        <v>135</v>
      </c>
      <c r="B8" t="s">
        <v>136</v>
      </c>
      <c r="D8" s="70" t="s">
        <v>53</v>
      </c>
      <c r="E8" s="70" t="s">
        <v>137</v>
      </c>
      <c r="F8" s="70" t="s">
        <v>138</v>
      </c>
      <c r="H8" s="37">
        <f>start_date</f>
        <v>43466</v>
      </c>
      <c r="I8" s="37">
        <f t="shared" ref="I8:AN8" si="185">WORKDAY(H8,interval,holidays)</f>
        <v>43473</v>
      </c>
      <c r="J8" s="37">
        <f t="shared" si="185"/>
        <v>43480</v>
      </c>
      <c r="K8" s="37">
        <f t="shared" si="185"/>
        <v>43487</v>
      </c>
      <c r="L8" s="37">
        <f t="shared" si="185"/>
        <v>43494</v>
      </c>
      <c r="M8" s="37">
        <f t="shared" si="185"/>
        <v>43501</v>
      </c>
      <c r="N8" s="37">
        <f t="shared" si="185"/>
        <v>43508</v>
      </c>
      <c r="O8" s="37">
        <f t="shared" si="185"/>
        <v>43515</v>
      </c>
      <c r="P8" s="37">
        <f t="shared" si="185"/>
        <v>43522</v>
      </c>
      <c r="Q8" s="37">
        <f t="shared" si="185"/>
        <v>43529</v>
      </c>
      <c r="R8" s="37">
        <f t="shared" si="185"/>
        <v>43536</v>
      </c>
      <c r="S8" s="37">
        <f t="shared" si="185"/>
        <v>43543</v>
      </c>
      <c r="T8" s="37">
        <f t="shared" si="185"/>
        <v>43550</v>
      </c>
      <c r="U8" s="37">
        <f t="shared" si="185"/>
        <v>43557</v>
      </c>
      <c r="V8" s="37">
        <f t="shared" si="185"/>
        <v>43564</v>
      </c>
      <c r="W8" s="37">
        <f t="shared" si="185"/>
        <v>43571</v>
      </c>
      <c r="X8" s="37">
        <f t="shared" si="185"/>
        <v>43579</v>
      </c>
      <c r="Y8" s="37">
        <f t="shared" si="185"/>
        <v>43586</v>
      </c>
      <c r="Z8" s="37">
        <f t="shared" si="185"/>
        <v>43593</v>
      </c>
      <c r="AA8" s="37">
        <f t="shared" si="185"/>
        <v>43600</v>
      </c>
      <c r="AB8" s="37">
        <f t="shared" si="185"/>
        <v>43607</v>
      </c>
      <c r="AC8" s="37">
        <f t="shared" si="185"/>
        <v>43615</v>
      </c>
      <c r="AD8" s="37">
        <f t="shared" si="185"/>
        <v>43622</v>
      </c>
      <c r="AE8" s="38">
        <f t="shared" si="185"/>
        <v>43629</v>
      </c>
      <c r="AF8" s="38">
        <f t="shared" si="185"/>
        <v>43636</v>
      </c>
      <c r="AG8" s="38">
        <f t="shared" si="185"/>
        <v>43643</v>
      </c>
      <c r="AH8" s="38">
        <f t="shared" si="185"/>
        <v>43650</v>
      </c>
      <c r="AI8" s="38">
        <f t="shared" si="185"/>
        <v>43657</v>
      </c>
      <c r="AJ8" s="38">
        <f t="shared" si="185"/>
        <v>43664</v>
      </c>
      <c r="AK8" s="38">
        <f t="shared" si="185"/>
        <v>43671</v>
      </c>
      <c r="AL8" s="38">
        <f t="shared" si="185"/>
        <v>43678</v>
      </c>
      <c r="AM8" s="38">
        <f t="shared" si="185"/>
        <v>43685</v>
      </c>
      <c r="AN8" s="38">
        <f t="shared" si="185"/>
        <v>43692</v>
      </c>
      <c r="AO8" s="38">
        <f t="shared" ref="AO8:BT8" si="186">WORKDAY(AN8,interval,holidays)</f>
        <v>43699</v>
      </c>
      <c r="AP8" s="38">
        <f t="shared" si="186"/>
        <v>43706</v>
      </c>
      <c r="AQ8" s="38">
        <f t="shared" si="186"/>
        <v>43713</v>
      </c>
      <c r="AR8" s="38">
        <f t="shared" si="186"/>
        <v>43720</v>
      </c>
      <c r="AS8" s="38">
        <f t="shared" si="186"/>
        <v>43727</v>
      </c>
      <c r="AT8" s="38">
        <f t="shared" si="186"/>
        <v>43734</v>
      </c>
      <c r="AU8" s="38">
        <f t="shared" si="186"/>
        <v>43741</v>
      </c>
      <c r="AV8" s="38">
        <f t="shared" si="186"/>
        <v>43748</v>
      </c>
      <c r="AW8" s="38">
        <f t="shared" si="186"/>
        <v>43755</v>
      </c>
      <c r="AX8" s="38">
        <f t="shared" si="186"/>
        <v>43762</v>
      </c>
      <c r="AY8" s="38">
        <f t="shared" si="186"/>
        <v>43769</v>
      </c>
      <c r="AZ8" s="38">
        <f t="shared" si="186"/>
        <v>43776</v>
      </c>
      <c r="BA8" s="38">
        <f t="shared" si="186"/>
        <v>43783</v>
      </c>
      <c r="BB8" s="38">
        <f t="shared" si="186"/>
        <v>43790</v>
      </c>
      <c r="BC8" s="38">
        <f t="shared" si="186"/>
        <v>43797</v>
      </c>
      <c r="BD8" s="38">
        <f t="shared" si="186"/>
        <v>43804</v>
      </c>
      <c r="BE8" s="38">
        <f t="shared" si="186"/>
        <v>43811</v>
      </c>
      <c r="BF8" s="38">
        <f t="shared" si="186"/>
        <v>43818</v>
      </c>
      <c r="BG8" s="38">
        <f t="shared" si="186"/>
        <v>43825</v>
      </c>
      <c r="BH8" s="38">
        <f t="shared" si="186"/>
        <v>43832</v>
      </c>
      <c r="BI8" s="38">
        <f t="shared" si="186"/>
        <v>43839</v>
      </c>
      <c r="BJ8" s="38">
        <f t="shared" si="186"/>
        <v>43846</v>
      </c>
      <c r="BK8" s="38">
        <f t="shared" si="186"/>
        <v>43853</v>
      </c>
      <c r="BL8" s="38">
        <f t="shared" si="186"/>
        <v>43860</v>
      </c>
      <c r="BM8" s="38">
        <f t="shared" si="186"/>
        <v>43867</v>
      </c>
      <c r="BN8" s="38">
        <f t="shared" si="186"/>
        <v>43874</v>
      </c>
      <c r="BO8" s="38">
        <f t="shared" si="186"/>
        <v>43881</v>
      </c>
      <c r="BP8" s="38">
        <f t="shared" si="186"/>
        <v>43888</v>
      </c>
      <c r="BQ8" s="38">
        <f t="shared" si="186"/>
        <v>43895</v>
      </c>
      <c r="BR8" s="38">
        <f t="shared" si="186"/>
        <v>43902</v>
      </c>
      <c r="BS8" s="38">
        <f t="shared" si="186"/>
        <v>43909</v>
      </c>
      <c r="BT8" s="38">
        <f t="shared" si="186"/>
        <v>43916</v>
      </c>
      <c r="BU8" s="38">
        <f t="shared" ref="BU8:CZ8" si="187">WORKDAY(BT8,interval,holidays)</f>
        <v>43923</v>
      </c>
      <c r="BV8" s="38">
        <f t="shared" si="187"/>
        <v>43930</v>
      </c>
      <c r="BW8" s="38">
        <f t="shared" si="187"/>
        <v>43937</v>
      </c>
      <c r="BX8" s="38">
        <f t="shared" si="187"/>
        <v>43944</v>
      </c>
      <c r="BY8" s="38">
        <f t="shared" si="187"/>
        <v>43951</v>
      </c>
      <c r="BZ8" s="38">
        <f t="shared" si="187"/>
        <v>43958</v>
      </c>
      <c r="CA8" s="38">
        <f t="shared" si="187"/>
        <v>43965</v>
      </c>
      <c r="CB8" s="38">
        <f t="shared" si="187"/>
        <v>43972</v>
      </c>
      <c r="CC8" s="38">
        <f t="shared" si="187"/>
        <v>43979</v>
      </c>
      <c r="CD8" s="38">
        <f t="shared" si="187"/>
        <v>43986</v>
      </c>
      <c r="CE8" s="38">
        <f t="shared" si="187"/>
        <v>43993</v>
      </c>
      <c r="CF8" s="38">
        <f t="shared" si="187"/>
        <v>44000</v>
      </c>
      <c r="CG8" s="38">
        <f t="shared" si="187"/>
        <v>44007</v>
      </c>
      <c r="CH8" s="38">
        <f t="shared" si="187"/>
        <v>44014</v>
      </c>
      <c r="CI8" s="38">
        <f t="shared" si="187"/>
        <v>44021</v>
      </c>
      <c r="CJ8" s="38">
        <f t="shared" si="187"/>
        <v>44028</v>
      </c>
      <c r="CK8" s="38">
        <f t="shared" si="187"/>
        <v>44035</v>
      </c>
      <c r="CL8" s="38">
        <f t="shared" si="187"/>
        <v>44042</v>
      </c>
      <c r="CM8" s="38">
        <f t="shared" si="187"/>
        <v>44049</v>
      </c>
      <c r="CN8" s="38">
        <f t="shared" si="187"/>
        <v>44056</v>
      </c>
      <c r="CO8" s="38">
        <f t="shared" si="187"/>
        <v>44063</v>
      </c>
      <c r="CP8" s="38">
        <f t="shared" si="187"/>
        <v>44070</v>
      </c>
      <c r="CQ8" s="38">
        <f t="shared" si="187"/>
        <v>44077</v>
      </c>
      <c r="CR8" s="38">
        <f t="shared" si="187"/>
        <v>44084</v>
      </c>
      <c r="CS8" s="38">
        <f t="shared" si="187"/>
        <v>44091</v>
      </c>
      <c r="CT8" s="38">
        <f t="shared" si="187"/>
        <v>44098</v>
      </c>
      <c r="CU8" s="38">
        <f t="shared" si="187"/>
        <v>44105</v>
      </c>
      <c r="CV8" s="38">
        <f t="shared" si="187"/>
        <v>44112</v>
      </c>
      <c r="CW8" s="38">
        <f t="shared" si="187"/>
        <v>44119</v>
      </c>
      <c r="CX8" s="38">
        <f t="shared" si="187"/>
        <v>44126</v>
      </c>
      <c r="CY8" s="38">
        <f t="shared" si="187"/>
        <v>44133</v>
      </c>
      <c r="CZ8" s="38">
        <f t="shared" si="187"/>
        <v>44140</v>
      </c>
      <c r="DA8" s="38">
        <f t="shared" ref="DA8:EF8" si="188">WORKDAY(CZ8,interval,holidays)</f>
        <v>44147</v>
      </c>
      <c r="DB8" s="38">
        <f t="shared" si="188"/>
        <v>44154</v>
      </c>
      <c r="DC8" s="38">
        <f t="shared" si="188"/>
        <v>44161</v>
      </c>
      <c r="DD8" s="38">
        <f t="shared" si="188"/>
        <v>44168</v>
      </c>
      <c r="DE8" s="38">
        <f t="shared" si="188"/>
        <v>44175</v>
      </c>
      <c r="DF8" s="38">
        <f t="shared" si="188"/>
        <v>44182</v>
      </c>
      <c r="DG8" s="38">
        <f t="shared" si="188"/>
        <v>44189</v>
      </c>
      <c r="DH8" s="38">
        <f t="shared" si="188"/>
        <v>44196</v>
      </c>
      <c r="DI8" s="38">
        <f t="shared" si="188"/>
        <v>44203</v>
      </c>
      <c r="DJ8" s="38">
        <f t="shared" si="188"/>
        <v>44210</v>
      </c>
      <c r="DK8" s="38">
        <f t="shared" si="188"/>
        <v>44217</v>
      </c>
      <c r="DL8" s="38">
        <f t="shared" si="188"/>
        <v>44224</v>
      </c>
      <c r="DM8" s="38">
        <f t="shared" si="188"/>
        <v>44231</v>
      </c>
      <c r="DN8" s="38">
        <f t="shared" si="188"/>
        <v>44238</v>
      </c>
      <c r="DO8" s="38">
        <f t="shared" si="188"/>
        <v>44245</v>
      </c>
      <c r="DP8" s="38">
        <f t="shared" si="188"/>
        <v>44252</v>
      </c>
      <c r="DQ8" s="38">
        <f t="shared" si="188"/>
        <v>44259</v>
      </c>
      <c r="DR8" s="38">
        <f t="shared" si="188"/>
        <v>44266</v>
      </c>
      <c r="DS8" s="38">
        <f t="shared" si="188"/>
        <v>44273</v>
      </c>
      <c r="DT8" s="38">
        <f t="shared" si="188"/>
        <v>44280</v>
      </c>
      <c r="DU8" s="38">
        <f t="shared" si="188"/>
        <v>44287</v>
      </c>
      <c r="DV8" s="38">
        <f t="shared" si="188"/>
        <v>44294</v>
      </c>
      <c r="DW8" s="38">
        <f t="shared" si="188"/>
        <v>44301</v>
      </c>
      <c r="DX8" s="38">
        <f t="shared" si="188"/>
        <v>44308</v>
      </c>
      <c r="DY8" s="38">
        <f t="shared" si="188"/>
        <v>44315</v>
      </c>
      <c r="DZ8" s="38">
        <f t="shared" si="188"/>
        <v>44322</v>
      </c>
      <c r="EA8" s="38">
        <f t="shared" si="188"/>
        <v>44329</v>
      </c>
      <c r="EB8" s="38">
        <f t="shared" si="188"/>
        <v>44336</v>
      </c>
      <c r="EC8" s="38">
        <f t="shared" si="188"/>
        <v>44343</v>
      </c>
      <c r="ED8" s="38">
        <f t="shared" si="188"/>
        <v>44350</v>
      </c>
      <c r="EE8" s="38">
        <f t="shared" si="188"/>
        <v>44357</v>
      </c>
      <c r="EF8" s="38">
        <f t="shared" si="188"/>
        <v>44364</v>
      </c>
      <c r="EG8" s="38">
        <f t="shared" ref="EG8:FL8" si="189">WORKDAY(EF8,interval,holidays)</f>
        <v>44371</v>
      </c>
      <c r="EH8" s="38">
        <f t="shared" si="189"/>
        <v>44378</v>
      </c>
      <c r="EI8" s="38">
        <f t="shared" si="189"/>
        <v>44385</v>
      </c>
      <c r="EJ8" s="38">
        <f t="shared" si="189"/>
        <v>44392</v>
      </c>
      <c r="EK8" s="38">
        <f t="shared" si="189"/>
        <v>44399</v>
      </c>
      <c r="EL8" s="38">
        <f t="shared" si="189"/>
        <v>44406</v>
      </c>
      <c r="EM8" s="38">
        <f t="shared" si="189"/>
        <v>44413</v>
      </c>
      <c r="EN8" s="38">
        <f t="shared" si="189"/>
        <v>44420</v>
      </c>
      <c r="EO8" s="38">
        <f t="shared" si="189"/>
        <v>44427</v>
      </c>
      <c r="EP8" s="38">
        <f t="shared" si="189"/>
        <v>44434</v>
      </c>
      <c r="EQ8" s="38">
        <f t="shared" si="189"/>
        <v>44441</v>
      </c>
      <c r="ER8" s="38">
        <f t="shared" si="189"/>
        <v>44448</v>
      </c>
      <c r="ES8" s="38">
        <f t="shared" si="189"/>
        <v>44455</v>
      </c>
      <c r="ET8" s="38">
        <f t="shared" si="189"/>
        <v>44462</v>
      </c>
      <c r="EU8" s="38">
        <f t="shared" si="189"/>
        <v>44469</v>
      </c>
      <c r="EV8" s="38">
        <f t="shared" si="189"/>
        <v>44476</v>
      </c>
      <c r="EW8" s="38">
        <f t="shared" si="189"/>
        <v>44483</v>
      </c>
      <c r="EX8" s="38">
        <f t="shared" si="189"/>
        <v>44490</v>
      </c>
      <c r="EY8" s="38">
        <f t="shared" si="189"/>
        <v>44497</v>
      </c>
      <c r="EZ8" s="38">
        <f t="shared" si="189"/>
        <v>44504</v>
      </c>
      <c r="FA8" s="38">
        <f t="shared" si="189"/>
        <v>44511</v>
      </c>
      <c r="FB8" s="38">
        <f t="shared" si="189"/>
        <v>44518</v>
      </c>
      <c r="FC8" s="38">
        <f t="shared" si="189"/>
        <v>44525</v>
      </c>
      <c r="FD8" s="38">
        <f t="shared" si="189"/>
        <v>44532</v>
      </c>
      <c r="FE8" s="38">
        <f t="shared" si="189"/>
        <v>44539</v>
      </c>
      <c r="FF8" s="38">
        <f t="shared" si="189"/>
        <v>44546</v>
      </c>
      <c r="FG8" s="38">
        <f t="shared" si="189"/>
        <v>44553</v>
      </c>
      <c r="FH8" s="38">
        <f t="shared" si="189"/>
        <v>44560</v>
      </c>
      <c r="FI8" s="38">
        <f t="shared" si="189"/>
        <v>44567</v>
      </c>
      <c r="FJ8" s="38">
        <f t="shared" si="189"/>
        <v>44574</v>
      </c>
      <c r="FK8" s="38">
        <f t="shared" si="189"/>
        <v>44581</v>
      </c>
      <c r="FL8" s="38">
        <f t="shared" si="189"/>
        <v>44588</v>
      </c>
      <c r="FM8" s="38">
        <f t="shared" ref="FM8:GL8" si="190">WORKDAY(FL8,interval,holidays)</f>
        <v>44595</v>
      </c>
      <c r="FN8" s="38">
        <f t="shared" si="190"/>
        <v>44602</v>
      </c>
      <c r="FO8" s="38">
        <f t="shared" si="190"/>
        <v>44609</v>
      </c>
      <c r="FP8" s="38">
        <f t="shared" si="190"/>
        <v>44616</v>
      </c>
      <c r="FQ8" s="38">
        <f t="shared" si="190"/>
        <v>44623</v>
      </c>
      <c r="FR8" s="38">
        <f t="shared" si="190"/>
        <v>44630</v>
      </c>
      <c r="FS8" s="38">
        <f t="shared" si="190"/>
        <v>44637</v>
      </c>
      <c r="FT8" s="38">
        <f t="shared" si="190"/>
        <v>44644</v>
      </c>
      <c r="FU8" s="38">
        <f t="shared" si="190"/>
        <v>44651</v>
      </c>
      <c r="FV8" s="38">
        <f t="shared" si="190"/>
        <v>44658</v>
      </c>
      <c r="FW8" s="38">
        <f t="shared" si="190"/>
        <v>44665</v>
      </c>
      <c r="FX8" s="38">
        <f t="shared" si="190"/>
        <v>44672</v>
      </c>
      <c r="FY8" s="38">
        <f t="shared" si="190"/>
        <v>44679</v>
      </c>
      <c r="FZ8" s="38">
        <f t="shared" si="190"/>
        <v>44686</v>
      </c>
      <c r="GA8" s="38">
        <f t="shared" si="190"/>
        <v>44693</v>
      </c>
      <c r="GB8" s="38">
        <f t="shared" si="190"/>
        <v>44700</v>
      </c>
      <c r="GC8" s="38">
        <f t="shared" si="190"/>
        <v>44707</v>
      </c>
      <c r="GD8" s="38">
        <f t="shared" si="190"/>
        <v>44714</v>
      </c>
      <c r="GE8" s="38">
        <f t="shared" si="190"/>
        <v>44721</v>
      </c>
      <c r="GF8" s="38">
        <f t="shared" si="190"/>
        <v>44728</v>
      </c>
      <c r="GG8" s="38">
        <f t="shared" si="190"/>
        <v>44735</v>
      </c>
      <c r="GH8" s="38">
        <f t="shared" si="190"/>
        <v>44742</v>
      </c>
      <c r="GI8" s="38">
        <f t="shared" si="190"/>
        <v>44749</v>
      </c>
      <c r="GJ8" s="38">
        <f t="shared" si="190"/>
        <v>44756</v>
      </c>
      <c r="GK8" s="38">
        <f t="shared" si="190"/>
        <v>44763</v>
      </c>
      <c r="GL8" s="38">
        <f t="shared" si="190"/>
        <v>44770</v>
      </c>
    </row>
    <row r="9" spans="1:194" ht="15.75" thickBot="1" x14ac:dyDescent="0.3">
      <c r="A9" s="30" t="s">
        <v>44</v>
      </c>
      <c r="B9" s="19">
        <v>7.6000000000000005</v>
      </c>
      <c r="D9" s="19">
        <f>B9/resources</f>
        <v>1.9000000000000001</v>
      </c>
      <c r="E9" s="109">
        <f>start_date</f>
        <v>43466</v>
      </c>
      <c r="F9" s="32">
        <f>WORKDAY(E9,B9,holidays)</f>
        <v>43475</v>
      </c>
      <c r="H9" s="39">
        <f>IF(AND(H$8&gt;=$E9,H$8&lt;$F9),$D9,"")</f>
        <v>1.9000000000000001</v>
      </c>
      <c r="I9" s="39">
        <f t="shared" ref="I9:BT10" si="191">IF(AND(I$8&gt;=$E9,I$8&lt;$F9),$D9,"")</f>
        <v>1.9000000000000001</v>
      </c>
      <c r="J9" s="39" t="str">
        <f t="shared" si="191"/>
        <v/>
      </c>
      <c r="K9" s="39" t="str">
        <f t="shared" si="191"/>
        <v/>
      </c>
      <c r="L9" s="39" t="str">
        <f t="shared" si="191"/>
        <v/>
      </c>
      <c r="M9" s="39" t="str">
        <f t="shared" si="191"/>
        <v/>
      </c>
      <c r="N9" s="39" t="str">
        <f t="shared" si="191"/>
        <v/>
      </c>
      <c r="O9" s="39" t="str">
        <f t="shared" si="191"/>
        <v/>
      </c>
      <c r="P9" s="39" t="str">
        <f t="shared" si="191"/>
        <v/>
      </c>
      <c r="Q9" s="39" t="str">
        <f t="shared" si="191"/>
        <v/>
      </c>
      <c r="R9" s="39" t="str">
        <f t="shared" si="191"/>
        <v/>
      </c>
      <c r="S9" s="39" t="str">
        <f t="shared" si="191"/>
        <v/>
      </c>
      <c r="T9" s="39" t="str">
        <f t="shared" si="191"/>
        <v/>
      </c>
      <c r="U9" s="39" t="str">
        <f t="shared" si="191"/>
        <v/>
      </c>
      <c r="V9" s="39" t="str">
        <f t="shared" si="191"/>
        <v/>
      </c>
      <c r="W9" s="39" t="str">
        <f t="shared" si="191"/>
        <v/>
      </c>
      <c r="X9" s="39" t="str">
        <f t="shared" si="191"/>
        <v/>
      </c>
      <c r="Y9" s="39" t="str">
        <f t="shared" si="191"/>
        <v/>
      </c>
      <c r="Z9" s="39" t="str">
        <f t="shared" si="191"/>
        <v/>
      </c>
      <c r="AA9" s="39" t="str">
        <f t="shared" si="191"/>
        <v/>
      </c>
      <c r="AB9" s="39" t="str">
        <f t="shared" si="191"/>
        <v/>
      </c>
      <c r="AC9" s="39" t="str">
        <f t="shared" si="191"/>
        <v/>
      </c>
      <c r="AD9" s="39" t="str">
        <f t="shared" si="191"/>
        <v/>
      </c>
      <c r="AE9" s="39" t="str">
        <f t="shared" si="191"/>
        <v/>
      </c>
      <c r="AF9" s="39" t="str">
        <f t="shared" si="191"/>
        <v/>
      </c>
      <c r="AG9" s="39" t="str">
        <f t="shared" si="191"/>
        <v/>
      </c>
      <c r="AH9" s="39" t="str">
        <f t="shared" si="191"/>
        <v/>
      </c>
      <c r="AI9" s="39" t="str">
        <f t="shared" si="191"/>
        <v/>
      </c>
      <c r="AJ9" s="39" t="str">
        <f t="shared" si="191"/>
        <v/>
      </c>
      <c r="AK9" s="39" t="str">
        <f t="shared" si="191"/>
        <v/>
      </c>
      <c r="AL9" s="39" t="str">
        <f t="shared" si="191"/>
        <v/>
      </c>
      <c r="AM9" s="39" t="str">
        <f t="shared" si="191"/>
        <v/>
      </c>
      <c r="AN9" s="39" t="str">
        <f t="shared" si="191"/>
        <v/>
      </c>
      <c r="AO9" s="39" t="str">
        <f t="shared" si="191"/>
        <v/>
      </c>
      <c r="AP9" s="39" t="str">
        <f t="shared" si="191"/>
        <v/>
      </c>
      <c r="AQ9" s="39" t="str">
        <f t="shared" si="191"/>
        <v/>
      </c>
      <c r="AR9" s="39" t="str">
        <f t="shared" si="191"/>
        <v/>
      </c>
      <c r="AS9" s="39" t="str">
        <f t="shared" si="191"/>
        <v/>
      </c>
      <c r="AT9" s="39" t="str">
        <f t="shared" si="191"/>
        <v/>
      </c>
      <c r="AU9" s="39" t="str">
        <f t="shared" si="191"/>
        <v/>
      </c>
      <c r="AV9" s="39" t="str">
        <f t="shared" si="191"/>
        <v/>
      </c>
      <c r="AW9" s="39" t="str">
        <f t="shared" si="191"/>
        <v/>
      </c>
      <c r="AX9" s="39" t="str">
        <f t="shared" si="191"/>
        <v/>
      </c>
      <c r="AY9" s="39" t="str">
        <f t="shared" si="191"/>
        <v/>
      </c>
      <c r="AZ9" s="39" t="str">
        <f t="shared" si="191"/>
        <v/>
      </c>
      <c r="BA9" s="39" t="str">
        <f t="shared" si="191"/>
        <v/>
      </c>
      <c r="BB9" s="39" t="str">
        <f t="shared" si="191"/>
        <v/>
      </c>
      <c r="BC9" s="39" t="str">
        <f t="shared" si="191"/>
        <v/>
      </c>
      <c r="BD9" s="39" t="str">
        <f t="shared" si="191"/>
        <v/>
      </c>
      <c r="BE9" s="39" t="str">
        <f t="shared" si="191"/>
        <v/>
      </c>
      <c r="BF9" s="39" t="str">
        <f t="shared" si="191"/>
        <v/>
      </c>
      <c r="BG9" s="39" t="str">
        <f t="shared" si="191"/>
        <v/>
      </c>
      <c r="BH9" s="39" t="str">
        <f t="shared" si="191"/>
        <v/>
      </c>
      <c r="BI9" s="39" t="str">
        <f t="shared" si="191"/>
        <v/>
      </c>
      <c r="BJ9" s="39" t="str">
        <f t="shared" si="191"/>
        <v/>
      </c>
      <c r="BK9" s="39" t="str">
        <f t="shared" si="191"/>
        <v/>
      </c>
      <c r="BL9" s="39" t="str">
        <f t="shared" si="191"/>
        <v/>
      </c>
      <c r="BM9" s="39" t="str">
        <f t="shared" si="191"/>
        <v/>
      </c>
      <c r="BN9" s="39" t="str">
        <f t="shared" si="191"/>
        <v/>
      </c>
      <c r="BO9" s="39" t="str">
        <f t="shared" si="191"/>
        <v/>
      </c>
      <c r="BP9" s="39" t="str">
        <f t="shared" si="191"/>
        <v/>
      </c>
      <c r="BQ9" s="39" t="str">
        <f t="shared" si="191"/>
        <v/>
      </c>
      <c r="BR9" s="39" t="str">
        <f t="shared" si="191"/>
        <v/>
      </c>
      <c r="BS9" s="39" t="str">
        <f t="shared" si="191"/>
        <v/>
      </c>
      <c r="BT9" s="39" t="str">
        <f t="shared" si="191"/>
        <v/>
      </c>
      <c r="BU9" s="39" t="str">
        <f t="shared" ref="BU9:EF12" si="192">IF(AND(BU$8&gt;=$E9,BU$8&lt;$F9),$D9,"")</f>
        <v/>
      </c>
      <c r="BV9" s="39" t="str">
        <f t="shared" si="192"/>
        <v/>
      </c>
      <c r="BW9" s="39" t="str">
        <f t="shared" si="192"/>
        <v/>
      </c>
      <c r="BX9" s="39" t="str">
        <f t="shared" si="192"/>
        <v/>
      </c>
      <c r="BY9" s="39" t="str">
        <f t="shared" si="192"/>
        <v/>
      </c>
      <c r="BZ9" s="39" t="str">
        <f t="shared" si="192"/>
        <v/>
      </c>
      <c r="CA9" s="39" t="str">
        <f t="shared" si="192"/>
        <v/>
      </c>
      <c r="CB9" s="39" t="str">
        <f t="shared" si="192"/>
        <v/>
      </c>
      <c r="CC9" s="39" t="str">
        <f t="shared" si="192"/>
        <v/>
      </c>
      <c r="CD9" s="39" t="str">
        <f t="shared" si="192"/>
        <v/>
      </c>
      <c r="CE9" s="39" t="str">
        <f t="shared" si="192"/>
        <v/>
      </c>
      <c r="CF9" s="39" t="str">
        <f t="shared" si="192"/>
        <v/>
      </c>
      <c r="CG9" s="39" t="str">
        <f t="shared" si="192"/>
        <v/>
      </c>
      <c r="CH9" s="39" t="str">
        <f t="shared" si="192"/>
        <v/>
      </c>
      <c r="CI9" s="39" t="str">
        <f t="shared" si="192"/>
        <v/>
      </c>
      <c r="CJ9" s="39" t="str">
        <f t="shared" si="192"/>
        <v/>
      </c>
      <c r="CK9" s="39" t="str">
        <f t="shared" si="192"/>
        <v/>
      </c>
      <c r="CL9" s="39" t="str">
        <f t="shared" si="192"/>
        <v/>
      </c>
      <c r="CM9" s="39" t="str">
        <f t="shared" si="192"/>
        <v/>
      </c>
      <c r="CN9" s="39" t="str">
        <f t="shared" si="192"/>
        <v/>
      </c>
      <c r="CO9" s="39" t="str">
        <f t="shared" si="192"/>
        <v/>
      </c>
      <c r="CP9" s="39" t="str">
        <f t="shared" si="192"/>
        <v/>
      </c>
      <c r="CQ9" s="39" t="str">
        <f t="shared" si="192"/>
        <v/>
      </c>
      <c r="CR9" s="39" t="str">
        <f t="shared" si="192"/>
        <v/>
      </c>
      <c r="CS9" s="39" t="str">
        <f t="shared" si="192"/>
        <v/>
      </c>
      <c r="CT9" s="39" t="str">
        <f t="shared" si="192"/>
        <v/>
      </c>
      <c r="CU9" s="39" t="str">
        <f t="shared" si="192"/>
        <v/>
      </c>
      <c r="CV9" s="39" t="str">
        <f t="shared" si="192"/>
        <v/>
      </c>
      <c r="CW9" s="39" t="str">
        <f t="shared" si="192"/>
        <v/>
      </c>
      <c r="CX9" s="39" t="str">
        <f t="shared" si="192"/>
        <v/>
      </c>
      <c r="CY9" s="39" t="str">
        <f t="shared" si="192"/>
        <v/>
      </c>
      <c r="CZ9" s="39" t="str">
        <f t="shared" si="192"/>
        <v/>
      </c>
      <c r="DA9" s="39" t="str">
        <f t="shared" si="192"/>
        <v/>
      </c>
      <c r="DB9" s="39" t="str">
        <f t="shared" si="192"/>
        <v/>
      </c>
      <c r="DC9" s="39" t="str">
        <f t="shared" si="192"/>
        <v/>
      </c>
      <c r="DD9" s="39" t="str">
        <f t="shared" si="192"/>
        <v/>
      </c>
      <c r="DE9" s="39" t="str">
        <f t="shared" si="192"/>
        <v/>
      </c>
      <c r="DF9" s="39" t="str">
        <f t="shared" si="192"/>
        <v/>
      </c>
      <c r="DG9" s="39" t="str">
        <f t="shared" si="192"/>
        <v/>
      </c>
      <c r="DH9" s="39" t="str">
        <f t="shared" si="192"/>
        <v/>
      </c>
      <c r="DI9" s="39" t="str">
        <f t="shared" si="192"/>
        <v/>
      </c>
      <c r="DJ9" s="39" t="str">
        <f t="shared" si="192"/>
        <v/>
      </c>
      <c r="DK9" s="39" t="str">
        <f t="shared" si="192"/>
        <v/>
      </c>
      <c r="DL9" s="39" t="str">
        <f t="shared" si="192"/>
        <v/>
      </c>
      <c r="DM9" s="39" t="str">
        <f t="shared" si="192"/>
        <v/>
      </c>
      <c r="DN9" s="39" t="str">
        <f t="shared" si="192"/>
        <v/>
      </c>
      <c r="DO9" s="39" t="str">
        <f t="shared" si="192"/>
        <v/>
      </c>
      <c r="DP9" s="39" t="str">
        <f t="shared" si="192"/>
        <v/>
      </c>
      <c r="DQ9" s="39" t="str">
        <f t="shared" si="192"/>
        <v/>
      </c>
      <c r="DR9" s="39" t="str">
        <f t="shared" si="192"/>
        <v/>
      </c>
      <c r="DS9" s="39" t="str">
        <f t="shared" si="192"/>
        <v/>
      </c>
      <c r="DT9" s="39" t="str">
        <f t="shared" si="192"/>
        <v/>
      </c>
      <c r="DU9" s="39" t="str">
        <f t="shared" si="192"/>
        <v/>
      </c>
      <c r="DV9" s="39" t="str">
        <f t="shared" si="192"/>
        <v/>
      </c>
      <c r="DW9" s="39" t="str">
        <f t="shared" si="192"/>
        <v/>
      </c>
      <c r="DX9" s="39" t="str">
        <f t="shared" si="192"/>
        <v/>
      </c>
      <c r="DY9" s="39" t="str">
        <f t="shared" si="192"/>
        <v/>
      </c>
      <c r="DZ9" s="39" t="str">
        <f t="shared" si="192"/>
        <v/>
      </c>
      <c r="EA9" s="39" t="str">
        <f t="shared" si="192"/>
        <v/>
      </c>
      <c r="EB9" s="39" t="str">
        <f t="shared" si="192"/>
        <v/>
      </c>
      <c r="EC9" s="39" t="str">
        <f t="shared" si="192"/>
        <v/>
      </c>
      <c r="ED9" s="39" t="str">
        <f t="shared" si="192"/>
        <v/>
      </c>
      <c r="EE9" s="39" t="str">
        <f t="shared" si="192"/>
        <v/>
      </c>
      <c r="EF9" s="39" t="str">
        <f t="shared" si="192"/>
        <v/>
      </c>
      <c r="EG9" s="39" t="str">
        <f t="shared" ref="EG9:GL11" si="193">IF(AND(EG$8&gt;=$E9,EG$8&lt;$F9),$D9,"")</f>
        <v/>
      </c>
      <c r="EH9" s="39" t="str">
        <f t="shared" si="193"/>
        <v/>
      </c>
      <c r="EI9" s="39" t="str">
        <f t="shared" si="193"/>
        <v/>
      </c>
      <c r="EJ9" s="39" t="str">
        <f t="shared" si="193"/>
        <v/>
      </c>
      <c r="EK9" s="39" t="str">
        <f t="shared" si="193"/>
        <v/>
      </c>
      <c r="EL9" s="39" t="str">
        <f t="shared" si="193"/>
        <v/>
      </c>
      <c r="EM9" s="39" t="str">
        <f t="shared" si="193"/>
        <v/>
      </c>
      <c r="EN9" s="39" t="str">
        <f t="shared" si="193"/>
        <v/>
      </c>
      <c r="EO9" s="39" t="str">
        <f t="shared" si="193"/>
        <v/>
      </c>
      <c r="EP9" s="39" t="str">
        <f t="shared" si="193"/>
        <v/>
      </c>
      <c r="EQ9" s="39" t="str">
        <f t="shared" si="193"/>
        <v/>
      </c>
      <c r="ER9" s="39" t="str">
        <f t="shared" si="193"/>
        <v/>
      </c>
      <c r="ES9" s="39" t="str">
        <f t="shared" si="193"/>
        <v/>
      </c>
      <c r="ET9" s="39" t="str">
        <f t="shared" si="193"/>
        <v/>
      </c>
      <c r="EU9" s="39" t="str">
        <f t="shared" si="193"/>
        <v/>
      </c>
      <c r="EV9" s="39" t="str">
        <f t="shared" si="193"/>
        <v/>
      </c>
      <c r="EW9" s="39" t="str">
        <f t="shared" si="193"/>
        <v/>
      </c>
      <c r="EX9" s="39" t="str">
        <f t="shared" si="193"/>
        <v/>
      </c>
      <c r="EY9" s="39" t="str">
        <f t="shared" si="193"/>
        <v/>
      </c>
      <c r="EZ9" s="39" t="str">
        <f t="shared" si="193"/>
        <v/>
      </c>
      <c r="FA9" s="39" t="str">
        <f t="shared" si="193"/>
        <v/>
      </c>
      <c r="FB9" s="39" t="str">
        <f t="shared" si="193"/>
        <v/>
      </c>
      <c r="FC9" s="39" t="str">
        <f t="shared" si="193"/>
        <v/>
      </c>
      <c r="FD9" s="39" t="str">
        <f t="shared" si="193"/>
        <v/>
      </c>
      <c r="FE9" s="39" t="str">
        <f t="shared" si="193"/>
        <v/>
      </c>
      <c r="FF9" s="39" t="str">
        <f t="shared" si="193"/>
        <v/>
      </c>
      <c r="FG9" s="39" t="str">
        <f t="shared" si="193"/>
        <v/>
      </c>
      <c r="FH9" s="39" t="str">
        <f t="shared" si="193"/>
        <v/>
      </c>
      <c r="FI9" s="39" t="str">
        <f t="shared" si="193"/>
        <v/>
      </c>
      <c r="FJ9" s="39" t="str">
        <f t="shared" si="193"/>
        <v/>
      </c>
      <c r="FK9" s="39" t="str">
        <f t="shared" si="193"/>
        <v/>
      </c>
      <c r="FL9" s="39" t="str">
        <f t="shared" si="193"/>
        <v/>
      </c>
      <c r="FM9" s="39" t="str">
        <f t="shared" si="193"/>
        <v/>
      </c>
      <c r="FN9" s="39" t="str">
        <f t="shared" si="193"/>
        <v/>
      </c>
      <c r="FO9" s="39" t="str">
        <f t="shared" si="193"/>
        <v/>
      </c>
      <c r="FP9" s="39" t="str">
        <f t="shared" si="193"/>
        <v/>
      </c>
      <c r="FQ9" s="39" t="str">
        <f t="shared" si="193"/>
        <v/>
      </c>
      <c r="FR9" s="39" t="str">
        <f t="shared" si="193"/>
        <v/>
      </c>
      <c r="FS9" s="39" t="str">
        <f t="shared" si="193"/>
        <v/>
      </c>
      <c r="FT9" s="39" t="str">
        <f t="shared" si="193"/>
        <v/>
      </c>
      <c r="FU9" s="39" t="str">
        <f t="shared" si="193"/>
        <v/>
      </c>
      <c r="FV9" s="39" t="str">
        <f t="shared" si="193"/>
        <v/>
      </c>
      <c r="FW9" s="39" t="str">
        <f t="shared" si="193"/>
        <v/>
      </c>
      <c r="FX9" s="39" t="str">
        <f t="shared" si="193"/>
        <v/>
      </c>
      <c r="FY9" s="39" t="str">
        <f t="shared" si="193"/>
        <v/>
      </c>
      <c r="FZ9" s="39" t="str">
        <f t="shared" si="193"/>
        <v/>
      </c>
      <c r="GA9" s="39" t="str">
        <f t="shared" si="193"/>
        <v/>
      </c>
      <c r="GB9" s="39" t="str">
        <f t="shared" si="193"/>
        <v/>
      </c>
      <c r="GC9" s="39" t="str">
        <f t="shared" si="193"/>
        <v/>
      </c>
      <c r="GD9" s="39" t="str">
        <f t="shared" si="193"/>
        <v/>
      </c>
      <c r="GE9" s="39" t="str">
        <f t="shared" si="193"/>
        <v/>
      </c>
      <c r="GF9" s="39" t="str">
        <f t="shared" si="193"/>
        <v/>
      </c>
      <c r="GG9" s="39" t="str">
        <f t="shared" si="193"/>
        <v/>
      </c>
      <c r="GH9" s="39" t="str">
        <f t="shared" si="193"/>
        <v/>
      </c>
      <c r="GI9" s="39" t="str">
        <f t="shared" si="193"/>
        <v/>
      </c>
      <c r="GJ9" s="39" t="str">
        <f t="shared" si="193"/>
        <v/>
      </c>
      <c r="GK9" s="39" t="str">
        <f t="shared" si="193"/>
        <v/>
      </c>
      <c r="GL9" s="39" t="str">
        <f t="shared" si="193"/>
        <v/>
      </c>
    </row>
    <row r="10" spans="1:194" x14ac:dyDescent="0.25">
      <c r="A10" s="30" t="s">
        <v>45</v>
      </c>
      <c r="B10" s="19">
        <v>10.9</v>
      </c>
      <c r="D10" s="19">
        <f>B10/resources</f>
        <v>2.7250000000000001</v>
      </c>
      <c r="E10" s="32">
        <f>F9</f>
        <v>43475</v>
      </c>
      <c r="F10" s="32">
        <f>WORKDAY(E10,B10,holidays)</f>
        <v>43489</v>
      </c>
      <c r="H10" s="39" t="str">
        <f t="shared" ref="H10:W12" si="194">IF(AND(H$8&gt;=$E10,H$8&lt;$F10),$D10,"")</f>
        <v/>
      </c>
      <c r="I10" s="39" t="str">
        <f t="shared" si="194"/>
        <v/>
      </c>
      <c r="J10" s="39">
        <f t="shared" si="194"/>
        <v>2.7250000000000001</v>
      </c>
      <c r="K10" s="39">
        <f t="shared" si="194"/>
        <v>2.7250000000000001</v>
      </c>
      <c r="L10" s="39" t="str">
        <f t="shared" si="194"/>
        <v/>
      </c>
      <c r="M10" s="39" t="str">
        <f t="shared" si="194"/>
        <v/>
      </c>
      <c r="N10" s="39" t="str">
        <f t="shared" si="194"/>
        <v/>
      </c>
      <c r="O10" s="39" t="str">
        <f t="shared" si="194"/>
        <v/>
      </c>
      <c r="P10" s="39" t="str">
        <f t="shared" si="194"/>
        <v/>
      </c>
      <c r="Q10" s="39" t="str">
        <f t="shared" si="194"/>
        <v/>
      </c>
      <c r="R10" s="39" t="str">
        <f t="shared" si="194"/>
        <v/>
      </c>
      <c r="S10" s="39" t="str">
        <f t="shared" si="194"/>
        <v/>
      </c>
      <c r="T10" s="39" t="str">
        <f t="shared" si="194"/>
        <v/>
      </c>
      <c r="U10" s="39" t="str">
        <f t="shared" si="194"/>
        <v/>
      </c>
      <c r="V10" s="39" t="str">
        <f t="shared" si="194"/>
        <v/>
      </c>
      <c r="W10" s="39" t="str">
        <f t="shared" si="194"/>
        <v/>
      </c>
      <c r="X10" s="39" t="str">
        <f t="shared" si="191"/>
        <v/>
      </c>
      <c r="Y10" s="39" t="str">
        <f t="shared" si="191"/>
        <v/>
      </c>
      <c r="Z10" s="39" t="str">
        <f t="shared" si="191"/>
        <v/>
      </c>
      <c r="AA10" s="39" t="str">
        <f t="shared" si="191"/>
        <v/>
      </c>
      <c r="AB10" s="39" t="str">
        <f t="shared" si="191"/>
        <v/>
      </c>
      <c r="AC10" s="39" t="str">
        <f t="shared" si="191"/>
        <v/>
      </c>
      <c r="AD10" s="39" t="str">
        <f t="shared" si="191"/>
        <v/>
      </c>
      <c r="AE10" s="39" t="str">
        <f t="shared" si="191"/>
        <v/>
      </c>
      <c r="AF10" s="39" t="str">
        <f t="shared" si="191"/>
        <v/>
      </c>
      <c r="AG10" s="39" t="str">
        <f t="shared" si="191"/>
        <v/>
      </c>
      <c r="AH10" s="39" t="str">
        <f t="shared" si="191"/>
        <v/>
      </c>
      <c r="AI10" s="39" t="str">
        <f t="shared" si="191"/>
        <v/>
      </c>
      <c r="AJ10" s="39" t="str">
        <f t="shared" si="191"/>
        <v/>
      </c>
      <c r="AK10" s="39" t="str">
        <f t="shared" si="191"/>
        <v/>
      </c>
      <c r="AL10" s="39" t="str">
        <f t="shared" si="191"/>
        <v/>
      </c>
      <c r="AM10" s="39" t="str">
        <f t="shared" si="191"/>
        <v/>
      </c>
      <c r="AN10" s="39" t="str">
        <f t="shared" si="191"/>
        <v/>
      </c>
      <c r="AO10" s="39" t="str">
        <f t="shared" si="191"/>
        <v/>
      </c>
      <c r="AP10" s="39" t="str">
        <f t="shared" si="191"/>
        <v/>
      </c>
      <c r="AQ10" s="39" t="str">
        <f t="shared" si="191"/>
        <v/>
      </c>
      <c r="AR10" s="39" t="str">
        <f t="shared" si="191"/>
        <v/>
      </c>
      <c r="AS10" s="39" t="str">
        <f t="shared" si="191"/>
        <v/>
      </c>
      <c r="AT10" s="39" t="str">
        <f t="shared" si="191"/>
        <v/>
      </c>
      <c r="AU10" s="39" t="str">
        <f t="shared" si="191"/>
        <v/>
      </c>
      <c r="AV10" s="39" t="str">
        <f t="shared" si="191"/>
        <v/>
      </c>
      <c r="AW10" s="39" t="str">
        <f t="shared" si="191"/>
        <v/>
      </c>
      <c r="AX10" s="39" t="str">
        <f t="shared" si="191"/>
        <v/>
      </c>
      <c r="AY10" s="39" t="str">
        <f t="shared" si="191"/>
        <v/>
      </c>
      <c r="AZ10" s="39" t="str">
        <f t="shared" si="191"/>
        <v/>
      </c>
      <c r="BA10" s="39" t="str">
        <f t="shared" si="191"/>
        <v/>
      </c>
      <c r="BB10" s="39" t="str">
        <f t="shared" si="191"/>
        <v/>
      </c>
      <c r="BC10" s="39" t="str">
        <f t="shared" si="191"/>
        <v/>
      </c>
      <c r="BD10" s="39" t="str">
        <f t="shared" si="191"/>
        <v/>
      </c>
      <c r="BE10" s="39" t="str">
        <f t="shared" si="191"/>
        <v/>
      </c>
      <c r="BF10" s="39" t="str">
        <f t="shared" si="191"/>
        <v/>
      </c>
      <c r="BG10" s="39" t="str">
        <f t="shared" si="191"/>
        <v/>
      </c>
      <c r="BH10" s="39" t="str">
        <f t="shared" si="191"/>
        <v/>
      </c>
      <c r="BI10" s="39" t="str">
        <f t="shared" si="191"/>
        <v/>
      </c>
      <c r="BJ10" s="39" t="str">
        <f t="shared" si="191"/>
        <v/>
      </c>
      <c r="BK10" s="39" t="str">
        <f t="shared" si="191"/>
        <v/>
      </c>
      <c r="BL10" s="39" t="str">
        <f t="shared" si="191"/>
        <v/>
      </c>
      <c r="BM10" s="39" t="str">
        <f t="shared" si="191"/>
        <v/>
      </c>
      <c r="BN10" s="39" t="str">
        <f t="shared" si="191"/>
        <v/>
      </c>
      <c r="BO10" s="39" t="str">
        <f t="shared" si="191"/>
        <v/>
      </c>
      <c r="BP10" s="39" t="str">
        <f t="shared" si="191"/>
        <v/>
      </c>
      <c r="BQ10" s="39" t="str">
        <f t="shared" si="191"/>
        <v/>
      </c>
      <c r="BR10" s="39" t="str">
        <f t="shared" si="191"/>
        <v/>
      </c>
      <c r="BS10" s="39" t="str">
        <f t="shared" si="191"/>
        <v/>
      </c>
      <c r="BT10" s="39" t="str">
        <f t="shared" si="191"/>
        <v/>
      </c>
      <c r="BU10" s="39" t="str">
        <f t="shared" si="192"/>
        <v/>
      </c>
      <c r="BV10" s="39" t="str">
        <f t="shared" si="192"/>
        <v/>
      </c>
      <c r="BW10" s="39" t="str">
        <f t="shared" si="192"/>
        <v/>
      </c>
      <c r="BX10" s="39" t="str">
        <f t="shared" si="192"/>
        <v/>
      </c>
      <c r="BY10" s="39" t="str">
        <f t="shared" si="192"/>
        <v/>
      </c>
      <c r="BZ10" s="39" t="str">
        <f t="shared" si="192"/>
        <v/>
      </c>
      <c r="CA10" s="39" t="str">
        <f t="shared" si="192"/>
        <v/>
      </c>
      <c r="CB10" s="39" t="str">
        <f t="shared" si="192"/>
        <v/>
      </c>
      <c r="CC10" s="39" t="str">
        <f t="shared" si="192"/>
        <v/>
      </c>
      <c r="CD10" s="39" t="str">
        <f t="shared" si="192"/>
        <v/>
      </c>
      <c r="CE10" s="39" t="str">
        <f t="shared" si="192"/>
        <v/>
      </c>
      <c r="CF10" s="39" t="str">
        <f t="shared" si="192"/>
        <v/>
      </c>
      <c r="CG10" s="39" t="str">
        <f t="shared" si="192"/>
        <v/>
      </c>
      <c r="CH10" s="39" t="str">
        <f t="shared" si="192"/>
        <v/>
      </c>
      <c r="CI10" s="39" t="str">
        <f t="shared" si="192"/>
        <v/>
      </c>
      <c r="CJ10" s="39" t="str">
        <f t="shared" si="192"/>
        <v/>
      </c>
      <c r="CK10" s="39" t="str">
        <f t="shared" si="192"/>
        <v/>
      </c>
      <c r="CL10" s="39" t="str">
        <f t="shared" si="192"/>
        <v/>
      </c>
      <c r="CM10" s="39" t="str">
        <f t="shared" si="192"/>
        <v/>
      </c>
      <c r="CN10" s="39" t="str">
        <f t="shared" si="192"/>
        <v/>
      </c>
      <c r="CO10" s="39" t="str">
        <f t="shared" si="192"/>
        <v/>
      </c>
      <c r="CP10" s="39" t="str">
        <f t="shared" si="192"/>
        <v/>
      </c>
      <c r="CQ10" s="39" t="str">
        <f t="shared" si="192"/>
        <v/>
      </c>
      <c r="CR10" s="39" t="str">
        <f t="shared" si="192"/>
        <v/>
      </c>
      <c r="CS10" s="39" t="str">
        <f t="shared" si="192"/>
        <v/>
      </c>
      <c r="CT10" s="39" t="str">
        <f t="shared" si="192"/>
        <v/>
      </c>
      <c r="CU10" s="39" t="str">
        <f t="shared" si="192"/>
        <v/>
      </c>
      <c r="CV10" s="39" t="str">
        <f t="shared" si="192"/>
        <v/>
      </c>
      <c r="CW10" s="39" t="str">
        <f t="shared" si="192"/>
        <v/>
      </c>
      <c r="CX10" s="39" t="str">
        <f t="shared" si="192"/>
        <v/>
      </c>
      <c r="CY10" s="39" t="str">
        <f t="shared" si="192"/>
        <v/>
      </c>
      <c r="CZ10" s="39" t="str">
        <f t="shared" si="192"/>
        <v/>
      </c>
      <c r="DA10" s="39" t="str">
        <f t="shared" si="192"/>
        <v/>
      </c>
      <c r="DB10" s="39" t="str">
        <f t="shared" si="192"/>
        <v/>
      </c>
      <c r="DC10" s="39" t="str">
        <f t="shared" si="192"/>
        <v/>
      </c>
      <c r="DD10" s="39" t="str">
        <f t="shared" si="192"/>
        <v/>
      </c>
      <c r="DE10" s="39" t="str">
        <f t="shared" si="192"/>
        <v/>
      </c>
      <c r="DF10" s="39" t="str">
        <f t="shared" si="192"/>
        <v/>
      </c>
      <c r="DG10" s="39" t="str">
        <f t="shared" si="192"/>
        <v/>
      </c>
      <c r="DH10" s="39" t="str">
        <f t="shared" si="192"/>
        <v/>
      </c>
      <c r="DI10" s="39" t="str">
        <f t="shared" si="192"/>
        <v/>
      </c>
      <c r="DJ10" s="39" t="str">
        <f t="shared" si="192"/>
        <v/>
      </c>
      <c r="DK10" s="39" t="str">
        <f t="shared" si="192"/>
        <v/>
      </c>
      <c r="DL10" s="39" t="str">
        <f t="shared" si="192"/>
        <v/>
      </c>
      <c r="DM10" s="39" t="str">
        <f t="shared" si="192"/>
        <v/>
      </c>
      <c r="DN10" s="39" t="str">
        <f t="shared" si="192"/>
        <v/>
      </c>
      <c r="DO10" s="39" t="str">
        <f t="shared" si="192"/>
        <v/>
      </c>
      <c r="DP10" s="39" t="str">
        <f t="shared" si="192"/>
        <v/>
      </c>
      <c r="DQ10" s="39" t="str">
        <f t="shared" si="192"/>
        <v/>
      </c>
      <c r="DR10" s="39" t="str">
        <f t="shared" si="192"/>
        <v/>
      </c>
      <c r="DS10" s="39" t="str">
        <f t="shared" si="192"/>
        <v/>
      </c>
      <c r="DT10" s="39" t="str">
        <f t="shared" si="192"/>
        <v/>
      </c>
      <c r="DU10" s="39" t="str">
        <f t="shared" si="192"/>
        <v/>
      </c>
      <c r="DV10" s="39" t="str">
        <f t="shared" si="192"/>
        <v/>
      </c>
      <c r="DW10" s="39" t="str">
        <f t="shared" si="192"/>
        <v/>
      </c>
      <c r="DX10" s="39" t="str">
        <f t="shared" si="192"/>
        <v/>
      </c>
      <c r="DY10" s="39" t="str">
        <f t="shared" si="192"/>
        <v/>
      </c>
      <c r="DZ10" s="39" t="str">
        <f t="shared" si="192"/>
        <v/>
      </c>
      <c r="EA10" s="39" t="str">
        <f t="shared" si="192"/>
        <v/>
      </c>
      <c r="EB10" s="39" t="str">
        <f t="shared" si="192"/>
        <v/>
      </c>
      <c r="EC10" s="39" t="str">
        <f t="shared" si="192"/>
        <v/>
      </c>
      <c r="ED10" s="39" t="str">
        <f t="shared" si="192"/>
        <v/>
      </c>
      <c r="EE10" s="39" t="str">
        <f t="shared" si="192"/>
        <v/>
      </c>
      <c r="EF10" s="39" t="str">
        <f t="shared" si="192"/>
        <v/>
      </c>
      <c r="EG10" s="39" t="str">
        <f t="shared" si="193"/>
        <v/>
      </c>
      <c r="EH10" s="39" t="str">
        <f t="shared" si="193"/>
        <v/>
      </c>
      <c r="EI10" s="39" t="str">
        <f t="shared" si="193"/>
        <v/>
      </c>
      <c r="EJ10" s="39" t="str">
        <f t="shared" si="193"/>
        <v/>
      </c>
      <c r="EK10" s="39" t="str">
        <f t="shared" si="193"/>
        <v/>
      </c>
      <c r="EL10" s="39" t="str">
        <f t="shared" si="193"/>
        <v/>
      </c>
      <c r="EM10" s="39" t="str">
        <f t="shared" si="193"/>
        <v/>
      </c>
      <c r="EN10" s="39" t="str">
        <f t="shared" si="193"/>
        <v/>
      </c>
      <c r="EO10" s="39" t="str">
        <f t="shared" si="193"/>
        <v/>
      </c>
      <c r="EP10" s="39" t="str">
        <f t="shared" si="193"/>
        <v/>
      </c>
      <c r="EQ10" s="39" t="str">
        <f t="shared" si="193"/>
        <v/>
      </c>
      <c r="ER10" s="39" t="str">
        <f t="shared" si="193"/>
        <v/>
      </c>
      <c r="ES10" s="39" t="str">
        <f t="shared" si="193"/>
        <v/>
      </c>
      <c r="ET10" s="39" t="str">
        <f t="shared" si="193"/>
        <v/>
      </c>
      <c r="EU10" s="39" t="str">
        <f t="shared" si="193"/>
        <v/>
      </c>
      <c r="EV10" s="39" t="str">
        <f t="shared" si="193"/>
        <v/>
      </c>
      <c r="EW10" s="39" t="str">
        <f t="shared" si="193"/>
        <v/>
      </c>
      <c r="EX10" s="39" t="str">
        <f t="shared" si="193"/>
        <v/>
      </c>
      <c r="EY10" s="39" t="str">
        <f t="shared" si="193"/>
        <v/>
      </c>
      <c r="EZ10" s="39" t="str">
        <f t="shared" si="193"/>
        <v/>
      </c>
      <c r="FA10" s="39" t="str">
        <f t="shared" si="193"/>
        <v/>
      </c>
      <c r="FB10" s="39" t="str">
        <f t="shared" si="193"/>
        <v/>
      </c>
      <c r="FC10" s="39" t="str">
        <f t="shared" si="193"/>
        <v/>
      </c>
      <c r="FD10" s="39" t="str">
        <f t="shared" si="193"/>
        <v/>
      </c>
      <c r="FE10" s="39" t="str">
        <f t="shared" si="193"/>
        <v/>
      </c>
      <c r="FF10" s="39" t="str">
        <f t="shared" si="193"/>
        <v/>
      </c>
      <c r="FG10" s="39" t="str">
        <f t="shared" si="193"/>
        <v/>
      </c>
      <c r="FH10" s="39" t="str">
        <f t="shared" si="193"/>
        <v/>
      </c>
      <c r="FI10" s="39" t="str">
        <f t="shared" si="193"/>
        <v/>
      </c>
      <c r="FJ10" s="39" t="str">
        <f t="shared" si="193"/>
        <v/>
      </c>
      <c r="FK10" s="39" t="str">
        <f t="shared" si="193"/>
        <v/>
      </c>
      <c r="FL10" s="39" t="str">
        <f t="shared" si="193"/>
        <v/>
      </c>
      <c r="FM10" s="39" t="str">
        <f t="shared" si="193"/>
        <v/>
      </c>
      <c r="FN10" s="39" t="str">
        <f t="shared" si="193"/>
        <v/>
      </c>
      <c r="FO10" s="39" t="str">
        <f t="shared" si="193"/>
        <v/>
      </c>
      <c r="FP10" s="39" t="str">
        <f t="shared" si="193"/>
        <v/>
      </c>
      <c r="FQ10" s="39" t="str">
        <f t="shared" si="193"/>
        <v/>
      </c>
      <c r="FR10" s="39" t="str">
        <f t="shared" si="193"/>
        <v/>
      </c>
      <c r="FS10" s="39" t="str">
        <f t="shared" si="193"/>
        <v/>
      </c>
      <c r="FT10" s="39" t="str">
        <f t="shared" si="193"/>
        <v/>
      </c>
      <c r="FU10" s="39" t="str">
        <f t="shared" si="193"/>
        <v/>
      </c>
      <c r="FV10" s="39" t="str">
        <f t="shared" si="193"/>
        <v/>
      </c>
      <c r="FW10" s="39" t="str">
        <f t="shared" si="193"/>
        <v/>
      </c>
      <c r="FX10" s="39" t="str">
        <f t="shared" si="193"/>
        <v/>
      </c>
      <c r="FY10" s="39" t="str">
        <f t="shared" si="193"/>
        <v/>
      </c>
      <c r="FZ10" s="39" t="str">
        <f t="shared" si="193"/>
        <v/>
      </c>
      <c r="GA10" s="39" t="str">
        <f t="shared" si="193"/>
        <v/>
      </c>
      <c r="GB10" s="39" t="str">
        <f t="shared" si="193"/>
        <v/>
      </c>
      <c r="GC10" s="39" t="str">
        <f t="shared" si="193"/>
        <v/>
      </c>
      <c r="GD10" s="39" t="str">
        <f t="shared" si="193"/>
        <v/>
      </c>
      <c r="GE10" s="39" t="str">
        <f t="shared" si="193"/>
        <v/>
      </c>
      <c r="GF10" s="39" t="str">
        <f t="shared" si="193"/>
        <v/>
      </c>
      <c r="GG10" s="39" t="str">
        <f t="shared" si="193"/>
        <v/>
      </c>
      <c r="GH10" s="39" t="str">
        <f t="shared" si="193"/>
        <v/>
      </c>
      <c r="GI10" s="39" t="str">
        <f t="shared" si="193"/>
        <v/>
      </c>
      <c r="GJ10" s="39" t="str">
        <f t="shared" si="193"/>
        <v/>
      </c>
      <c r="GK10" s="39" t="str">
        <f t="shared" si="193"/>
        <v/>
      </c>
      <c r="GL10" s="39" t="str">
        <f t="shared" si="193"/>
        <v/>
      </c>
    </row>
    <row r="11" spans="1:194" x14ac:dyDescent="0.25">
      <c r="A11" s="30" t="s">
        <v>46</v>
      </c>
      <c r="B11" s="19">
        <v>58</v>
      </c>
      <c r="D11" s="19">
        <f>B11/resources</f>
        <v>14.5</v>
      </c>
      <c r="E11" s="32">
        <f t="shared" ref="E11:E12" si="195">F10</f>
        <v>43489</v>
      </c>
      <c r="F11" s="32">
        <f>WORKDAY(E11,B11,holidays)</f>
        <v>43571</v>
      </c>
      <c r="H11" s="39" t="str">
        <f t="shared" si="194"/>
        <v/>
      </c>
      <c r="I11" s="39" t="str">
        <f t="shared" ref="I11:BT12" si="196">IF(AND(I$8&gt;=$E11,I$8&lt;$F11),$D11,"")</f>
        <v/>
      </c>
      <c r="J11" s="39" t="str">
        <f t="shared" si="196"/>
        <v/>
      </c>
      <c r="K11" s="39" t="str">
        <f t="shared" si="196"/>
        <v/>
      </c>
      <c r="L11" s="39">
        <f t="shared" si="196"/>
        <v>14.5</v>
      </c>
      <c r="M11" s="39">
        <f t="shared" si="196"/>
        <v>14.5</v>
      </c>
      <c r="N11" s="39">
        <f t="shared" si="196"/>
        <v>14.5</v>
      </c>
      <c r="O11" s="39">
        <f t="shared" si="196"/>
        <v>14.5</v>
      </c>
      <c r="P11" s="39">
        <f t="shared" si="196"/>
        <v>14.5</v>
      </c>
      <c r="Q11" s="39">
        <f t="shared" si="196"/>
        <v>14.5</v>
      </c>
      <c r="R11" s="39">
        <f t="shared" si="196"/>
        <v>14.5</v>
      </c>
      <c r="S11" s="39">
        <f t="shared" si="196"/>
        <v>14.5</v>
      </c>
      <c r="T11" s="39">
        <f t="shared" si="196"/>
        <v>14.5</v>
      </c>
      <c r="U11" s="39">
        <f t="shared" si="196"/>
        <v>14.5</v>
      </c>
      <c r="V11" s="39">
        <f t="shared" si="196"/>
        <v>14.5</v>
      </c>
      <c r="W11" s="39" t="str">
        <f t="shared" si="196"/>
        <v/>
      </c>
      <c r="X11" s="39" t="str">
        <f t="shared" si="196"/>
        <v/>
      </c>
      <c r="Y11" s="39" t="str">
        <f t="shared" si="196"/>
        <v/>
      </c>
      <c r="Z11" s="39" t="str">
        <f t="shared" si="196"/>
        <v/>
      </c>
      <c r="AA11" s="39" t="str">
        <f t="shared" si="196"/>
        <v/>
      </c>
      <c r="AB11" s="39" t="str">
        <f t="shared" si="196"/>
        <v/>
      </c>
      <c r="AC11" s="39" t="str">
        <f t="shared" si="196"/>
        <v/>
      </c>
      <c r="AD11" s="39" t="str">
        <f t="shared" si="196"/>
        <v/>
      </c>
      <c r="AE11" s="39" t="str">
        <f t="shared" si="196"/>
        <v/>
      </c>
      <c r="AF11" s="39" t="str">
        <f t="shared" si="196"/>
        <v/>
      </c>
      <c r="AG11" s="39" t="str">
        <f t="shared" si="196"/>
        <v/>
      </c>
      <c r="AH11" s="39" t="str">
        <f t="shared" si="196"/>
        <v/>
      </c>
      <c r="AI11" s="39" t="str">
        <f t="shared" si="196"/>
        <v/>
      </c>
      <c r="AJ11" s="39" t="str">
        <f t="shared" si="196"/>
        <v/>
      </c>
      <c r="AK11" s="39" t="str">
        <f t="shared" si="196"/>
        <v/>
      </c>
      <c r="AL11" s="39" t="str">
        <f t="shared" si="196"/>
        <v/>
      </c>
      <c r="AM11" s="39" t="str">
        <f t="shared" si="196"/>
        <v/>
      </c>
      <c r="AN11" s="39" t="str">
        <f t="shared" si="196"/>
        <v/>
      </c>
      <c r="AO11" s="39" t="str">
        <f t="shared" si="196"/>
        <v/>
      </c>
      <c r="AP11" s="39" t="str">
        <f t="shared" si="196"/>
        <v/>
      </c>
      <c r="AQ11" s="39" t="str">
        <f t="shared" si="196"/>
        <v/>
      </c>
      <c r="AR11" s="39" t="str">
        <f t="shared" si="196"/>
        <v/>
      </c>
      <c r="AS11" s="39" t="str">
        <f t="shared" si="196"/>
        <v/>
      </c>
      <c r="AT11" s="39" t="str">
        <f t="shared" si="196"/>
        <v/>
      </c>
      <c r="AU11" s="39" t="str">
        <f t="shared" si="196"/>
        <v/>
      </c>
      <c r="AV11" s="39" t="str">
        <f t="shared" si="196"/>
        <v/>
      </c>
      <c r="AW11" s="39" t="str">
        <f t="shared" si="196"/>
        <v/>
      </c>
      <c r="AX11" s="39" t="str">
        <f t="shared" si="196"/>
        <v/>
      </c>
      <c r="AY11" s="39" t="str">
        <f t="shared" si="196"/>
        <v/>
      </c>
      <c r="AZ11" s="39" t="str">
        <f t="shared" si="196"/>
        <v/>
      </c>
      <c r="BA11" s="39" t="str">
        <f t="shared" si="196"/>
        <v/>
      </c>
      <c r="BB11" s="39" t="str">
        <f t="shared" si="196"/>
        <v/>
      </c>
      <c r="BC11" s="39" t="str">
        <f t="shared" si="196"/>
        <v/>
      </c>
      <c r="BD11" s="39" t="str">
        <f t="shared" si="196"/>
        <v/>
      </c>
      <c r="BE11" s="39" t="str">
        <f t="shared" si="196"/>
        <v/>
      </c>
      <c r="BF11" s="39" t="str">
        <f t="shared" si="196"/>
        <v/>
      </c>
      <c r="BG11" s="39" t="str">
        <f t="shared" si="196"/>
        <v/>
      </c>
      <c r="BH11" s="39" t="str">
        <f t="shared" si="196"/>
        <v/>
      </c>
      <c r="BI11" s="39" t="str">
        <f t="shared" si="196"/>
        <v/>
      </c>
      <c r="BJ11" s="39" t="str">
        <f t="shared" si="196"/>
        <v/>
      </c>
      <c r="BK11" s="39" t="str">
        <f t="shared" si="196"/>
        <v/>
      </c>
      <c r="BL11" s="39" t="str">
        <f t="shared" si="196"/>
        <v/>
      </c>
      <c r="BM11" s="39" t="str">
        <f t="shared" si="196"/>
        <v/>
      </c>
      <c r="BN11" s="39" t="str">
        <f t="shared" si="196"/>
        <v/>
      </c>
      <c r="BO11" s="39" t="str">
        <f t="shared" si="196"/>
        <v/>
      </c>
      <c r="BP11" s="39" t="str">
        <f t="shared" si="196"/>
        <v/>
      </c>
      <c r="BQ11" s="39" t="str">
        <f t="shared" si="196"/>
        <v/>
      </c>
      <c r="BR11" s="39" t="str">
        <f t="shared" si="196"/>
        <v/>
      </c>
      <c r="BS11" s="39" t="str">
        <f t="shared" si="196"/>
        <v/>
      </c>
      <c r="BT11" s="39" t="str">
        <f t="shared" si="196"/>
        <v/>
      </c>
      <c r="BU11" s="39" t="str">
        <f t="shared" si="192"/>
        <v/>
      </c>
      <c r="BV11" s="39" t="str">
        <f t="shared" si="192"/>
        <v/>
      </c>
      <c r="BW11" s="39" t="str">
        <f t="shared" si="192"/>
        <v/>
      </c>
      <c r="BX11" s="39" t="str">
        <f t="shared" si="192"/>
        <v/>
      </c>
      <c r="BY11" s="39" t="str">
        <f t="shared" si="192"/>
        <v/>
      </c>
      <c r="BZ11" s="39" t="str">
        <f t="shared" si="192"/>
        <v/>
      </c>
      <c r="CA11" s="39" t="str">
        <f t="shared" si="192"/>
        <v/>
      </c>
      <c r="CB11" s="39" t="str">
        <f t="shared" si="192"/>
        <v/>
      </c>
      <c r="CC11" s="39" t="str">
        <f t="shared" si="192"/>
        <v/>
      </c>
      <c r="CD11" s="39" t="str">
        <f t="shared" si="192"/>
        <v/>
      </c>
      <c r="CE11" s="39" t="str">
        <f t="shared" si="192"/>
        <v/>
      </c>
      <c r="CF11" s="39" t="str">
        <f t="shared" si="192"/>
        <v/>
      </c>
      <c r="CG11" s="39" t="str">
        <f t="shared" si="192"/>
        <v/>
      </c>
      <c r="CH11" s="39" t="str">
        <f t="shared" si="192"/>
        <v/>
      </c>
      <c r="CI11" s="39" t="str">
        <f t="shared" si="192"/>
        <v/>
      </c>
      <c r="CJ11" s="39" t="str">
        <f t="shared" si="192"/>
        <v/>
      </c>
      <c r="CK11" s="39" t="str">
        <f t="shared" si="192"/>
        <v/>
      </c>
      <c r="CL11" s="39" t="str">
        <f t="shared" si="192"/>
        <v/>
      </c>
      <c r="CM11" s="39" t="str">
        <f t="shared" si="192"/>
        <v/>
      </c>
      <c r="CN11" s="39" t="str">
        <f t="shared" si="192"/>
        <v/>
      </c>
      <c r="CO11" s="39" t="str">
        <f t="shared" si="192"/>
        <v/>
      </c>
      <c r="CP11" s="39" t="str">
        <f t="shared" si="192"/>
        <v/>
      </c>
      <c r="CQ11" s="39" t="str">
        <f t="shared" si="192"/>
        <v/>
      </c>
      <c r="CR11" s="39" t="str">
        <f t="shared" si="192"/>
        <v/>
      </c>
      <c r="CS11" s="39" t="str">
        <f t="shared" si="192"/>
        <v/>
      </c>
      <c r="CT11" s="39" t="str">
        <f t="shared" si="192"/>
        <v/>
      </c>
      <c r="CU11" s="39" t="str">
        <f t="shared" si="192"/>
        <v/>
      </c>
      <c r="CV11" s="39" t="str">
        <f t="shared" si="192"/>
        <v/>
      </c>
      <c r="CW11" s="39" t="str">
        <f t="shared" si="192"/>
        <v/>
      </c>
      <c r="CX11" s="39" t="str">
        <f t="shared" si="192"/>
        <v/>
      </c>
      <c r="CY11" s="39" t="str">
        <f t="shared" si="192"/>
        <v/>
      </c>
      <c r="CZ11" s="39" t="str">
        <f t="shared" si="192"/>
        <v/>
      </c>
      <c r="DA11" s="39" t="str">
        <f t="shared" si="192"/>
        <v/>
      </c>
      <c r="DB11" s="39" t="str">
        <f t="shared" si="192"/>
        <v/>
      </c>
      <c r="DC11" s="39" t="str">
        <f t="shared" si="192"/>
        <v/>
      </c>
      <c r="DD11" s="39" t="str">
        <f t="shared" si="192"/>
        <v/>
      </c>
      <c r="DE11" s="39" t="str">
        <f t="shared" si="192"/>
        <v/>
      </c>
      <c r="DF11" s="39" t="str">
        <f t="shared" si="192"/>
        <v/>
      </c>
      <c r="DG11" s="39" t="str">
        <f t="shared" si="192"/>
        <v/>
      </c>
      <c r="DH11" s="39" t="str">
        <f t="shared" si="192"/>
        <v/>
      </c>
      <c r="DI11" s="39" t="str">
        <f t="shared" si="192"/>
        <v/>
      </c>
      <c r="DJ11" s="39" t="str">
        <f t="shared" si="192"/>
        <v/>
      </c>
      <c r="DK11" s="39" t="str">
        <f t="shared" si="192"/>
        <v/>
      </c>
      <c r="DL11" s="39" t="str">
        <f t="shared" si="192"/>
        <v/>
      </c>
      <c r="DM11" s="39" t="str">
        <f t="shared" si="192"/>
        <v/>
      </c>
      <c r="DN11" s="39" t="str">
        <f t="shared" si="192"/>
        <v/>
      </c>
      <c r="DO11" s="39" t="str">
        <f t="shared" si="192"/>
        <v/>
      </c>
      <c r="DP11" s="39" t="str">
        <f t="shared" si="192"/>
        <v/>
      </c>
      <c r="DQ11" s="39" t="str">
        <f t="shared" si="192"/>
        <v/>
      </c>
      <c r="DR11" s="39" t="str">
        <f t="shared" si="192"/>
        <v/>
      </c>
      <c r="DS11" s="39" t="str">
        <f t="shared" si="192"/>
        <v/>
      </c>
      <c r="DT11" s="39" t="str">
        <f t="shared" si="192"/>
        <v/>
      </c>
      <c r="DU11" s="39" t="str">
        <f t="shared" si="192"/>
        <v/>
      </c>
      <c r="DV11" s="39" t="str">
        <f t="shared" si="192"/>
        <v/>
      </c>
      <c r="DW11" s="39" t="str">
        <f t="shared" si="192"/>
        <v/>
      </c>
      <c r="DX11" s="39" t="str">
        <f t="shared" si="192"/>
        <v/>
      </c>
      <c r="DY11" s="39" t="str">
        <f t="shared" si="192"/>
        <v/>
      </c>
      <c r="DZ11" s="39" t="str">
        <f t="shared" si="192"/>
        <v/>
      </c>
      <c r="EA11" s="39" t="str">
        <f t="shared" si="192"/>
        <v/>
      </c>
      <c r="EB11" s="39" t="str">
        <f t="shared" si="192"/>
        <v/>
      </c>
      <c r="EC11" s="39" t="str">
        <f t="shared" si="192"/>
        <v/>
      </c>
      <c r="ED11" s="39" t="str">
        <f t="shared" si="192"/>
        <v/>
      </c>
      <c r="EE11" s="39" t="str">
        <f t="shared" si="192"/>
        <v/>
      </c>
      <c r="EF11" s="39" t="str">
        <f t="shared" si="192"/>
        <v/>
      </c>
      <c r="EG11" s="39" t="str">
        <f t="shared" si="193"/>
        <v/>
      </c>
      <c r="EH11" s="39" t="str">
        <f t="shared" si="193"/>
        <v/>
      </c>
      <c r="EI11" s="39" t="str">
        <f t="shared" si="193"/>
        <v/>
      </c>
      <c r="EJ11" s="39" t="str">
        <f t="shared" si="193"/>
        <v/>
      </c>
      <c r="EK11" s="39" t="str">
        <f t="shared" si="193"/>
        <v/>
      </c>
      <c r="EL11" s="39" t="str">
        <f t="shared" si="193"/>
        <v/>
      </c>
      <c r="EM11" s="39" t="str">
        <f t="shared" si="193"/>
        <v/>
      </c>
      <c r="EN11" s="39" t="str">
        <f t="shared" si="193"/>
        <v/>
      </c>
      <c r="EO11" s="39" t="str">
        <f t="shared" si="193"/>
        <v/>
      </c>
      <c r="EP11" s="39" t="str">
        <f t="shared" si="193"/>
        <v/>
      </c>
      <c r="EQ11" s="39" t="str">
        <f t="shared" si="193"/>
        <v/>
      </c>
      <c r="ER11" s="39" t="str">
        <f t="shared" si="193"/>
        <v/>
      </c>
      <c r="ES11" s="39" t="str">
        <f t="shared" si="193"/>
        <v/>
      </c>
      <c r="ET11" s="39" t="str">
        <f t="shared" si="193"/>
        <v/>
      </c>
      <c r="EU11" s="39" t="str">
        <f t="shared" si="193"/>
        <v/>
      </c>
      <c r="EV11" s="39" t="str">
        <f t="shared" si="193"/>
        <v/>
      </c>
      <c r="EW11" s="39" t="str">
        <f t="shared" si="193"/>
        <v/>
      </c>
      <c r="EX11" s="39" t="str">
        <f t="shared" si="193"/>
        <v/>
      </c>
      <c r="EY11" s="39" t="str">
        <f t="shared" si="193"/>
        <v/>
      </c>
      <c r="EZ11" s="39" t="str">
        <f t="shared" si="193"/>
        <v/>
      </c>
      <c r="FA11" s="39" t="str">
        <f t="shared" si="193"/>
        <v/>
      </c>
      <c r="FB11" s="39" t="str">
        <f t="shared" si="193"/>
        <v/>
      </c>
      <c r="FC11" s="39" t="str">
        <f t="shared" si="193"/>
        <v/>
      </c>
      <c r="FD11" s="39" t="str">
        <f t="shared" si="193"/>
        <v/>
      </c>
      <c r="FE11" s="39" t="str">
        <f t="shared" si="193"/>
        <v/>
      </c>
      <c r="FF11" s="39" t="str">
        <f t="shared" si="193"/>
        <v/>
      </c>
      <c r="FG11" s="39" t="str">
        <f t="shared" si="193"/>
        <v/>
      </c>
      <c r="FH11" s="39" t="str">
        <f t="shared" si="193"/>
        <v/>
      </c>
      <c r="FI11" s="39" t="str">
        <f t="shared" si="193"/>
        <v/>
      </c>
      <c r="FJ11" s="39" t="str">
        <f t="shared" si="193"/>
        <v/>
      </c>
      <c r="FK11" s="39" t="str">
        <f t="shared" si="193"/>
        <v/>
      </c>
      <c r="FL11" s="39" t="str">
        <f t="shared" si="193"/>
        <v/>
      </c>
      <c r="FM11" s="39" t="str">
        <f t="shared" si="193"/>
        <v/>
      </c>
      <c r="FN11" s="39" t="str">
        <f t="shared" si="193"/>
        <v/>
      </c>
      <c r="FO11" s="39" t="str">
        <f t="shared" si="193"/>
        <v/>
      </c>
      <c r="FP11" s="39" t="str">
        <f t="shared" si="193"/>
        <v/>
      </c>
      <c r="FQ11" s="39" t="str">
        <f t="shared" si="193"/>
        <v/>
      </c>
      <c r="FR11" s="39" t="str">
        <f t="shared" si="193"/>
        <v/>
      </c>
      <c r="FS11" s="39" t="str">
        <f t="shared" si="193"/>
        <v/>
      </c>
      <c r="FT11" s="39" t="str">
        <f t="shared" si="193"/>
        <v/>
      </c>
      <c r="FU11" s="39" t="str">
        <f t="shared" si="193"/>
        <v/>
      </c>
      <c r="FV11" s="39" t="str">
        <f t="shared" si="193"/>
        <v/>
      </c>
      <c r="FW11" s="39" t="str">
        <f t="shared" si="193"/>
        <v/>
      </c>
      <c r="FX11" s="39" t="str">
        <f t="shared" si="193"/>
        <v/>
      </c>
      <c r="FY11" s="39" t="str">
        <f t="shared" si="193"/>
        <v/>
      </c>
      <c r="FZ11" s="39" t="str">
        <f t="shared" si="193"/>
        <v/>
      </c>
      <c r="GA11" s="39" t="str">
        <f t="shared" si="193"/>
        <v/>
      </c>
      <c r="GB11" s="39" t="str">
        <f t="shared" si="193"/>
        <v/>
      </c>
      <c r="GC11" s="39" t="str">
        <f t="shared" si="193"/>
        <v/>
      </c>
      <c r="GD11" s="39" t="str">
        <f t="shared" si="193"/>
        <v/>
      </c>
      <c r="GE11" s="39" t="str">
        <f t="shared" si="193"/>
        <v/>
      </c>
      <c r="GF11" s="39" t="str">
        <f t="shared" si="193"/>
        <v/>
      </c>
      <c r="GG11" s="39" t="str">
        <f t="shared" si="193"/>
        <v/>
      </c>
      <c r="GH11" s="39" t="str">
        <f t="shared" si="193"/>
        <v/>
      </c>
      <c r="GI11" s="39" t="str">
        <f t="shared" si="193"/>
        <v/>
      </c>
      <c r="GJ11" s="39" t="str">
        <f t="shared" si="193"/>
        <v/>
      </c>
      <c r="GK11" s="39" t="str">
        <f t="shared" si="193"/>
        <v/>
      </c>
      <c r="GL11" s="39" t="str">
        <f t="shared" si="193"/>
        <v/>
      </c>
    </row>
    <row r="12" spans="1:194" x14ac:dyDescent="0.25">
      <c r="A12" s="30" t="s">
        <v>47</v>
      </c>
      <c r="B12" s="19">
        <v>17.3</v>
      </c>
      <c r="D12" s="19">
        <f>B12/resources</f>
        <v>4.3250000000000002</v>
      </c>
      <c r="E12" s="32">
        <f t="shared" si="195"/>
        <v>43571</v>
      </c>
      <c r="F12" s="32">
        <f>WORKDAY(E12,B12,holidays)</f>
        <v>43595</v>
      </c>
      <c r="H12" s="39" t="str">
        <f t="shared" si="194"/>
        <v/>
      </c>
      <c r="I12" s="39" t="str">
        <f t="shared" si="196"/>
        <v/>
      </c>
      <c r="J12" s="39" t="str">
        <f t="shared" si="196"/>
        <v/>
      </c>
      <c r="K12" s="39" t="str">
        <f t="shared" si="196"/>
        <v/>
      </c>
      <c r="L12" s="39" t="str">
        <f t="shared" si="196"/>
        <v/>
      </c>
      <c r="M12" s="39" t="str">
        <f t="shared" si="196"/>
        <v/>
      </c>
      <c r="N12" s="39" t="str">
        <f t="shared" si="196"/>
        <v/>
      </c>
      <c r="O12" s="39" t="str">
        <f t="shared" si="196"/>
        <v/>
      </c>
      <c r="P12" s="39" t="str">
        <f t="shared" si="196"/>
        <v/>
      </c>
      <c r="Q12" s="39" t="str">
        <f t="shared" si="196"/>
        <v/>
      </c>
      <c r="R12" s="39" t="str">
        <f t="shared" si="196"/>
        <v/>
      </c>
      <c r="S12" s="39" t="str">
        <f t="shared" si="196"/>
        <v/>
      </c>
      <c r="T12" s="39" t="str">
        <f t="shared" si="196"/>
        <v/>
      </c>
      <c r="U12" s="39" t="str">
        <f t="shared" si="196"/>
        <v/>
      </c>
      <c r="V12" s="39" t="str">
        <f t="shared" si="196"/>
        <v/>
      </c>
      <c r="W12" s="39">
        <f t="shared" si="196"/>
        <v>4.3250000000000002</v>
      </c>
      <c r="X12" s="39">
        <f t="shared" si="196"/>
        <v>4.3250000000000002</v>
      </c>
      <c r="Y12" s="39">
        <f t="shared" si="196"/>
        <v>4.3250000000000002</v>
      </c>
      <c r="Z12" s="39">
        <f t="shared" si="196"/>
        <v>4.3250000000000002</v>
      </c>
      <c r="AA12" s="39" t="str">
        <f t="shared" si="196"/>
        <v/>
      </c>
      <c r="AB12" s="39" t="str">
        <f t="shared" si="196"/>
        <v/>
      </c>
      <c r="AC12" s="39" t="str">
        <f t="shared" si="196"/>
        <v/>
      </c>
      <c r="AD12" s="39" t="str">
        <f t="shared" si="196"/>
        <v/>
      </c>
      <c r="AE12" s="39" t="str">
        <f t="shared" si="196"/>
        <v/>
      </c>
      <c r="AF12" s="39" t="str">
        <f t="shared" si="196"/>
        <v/>
      </c>
      <c r="AG12" s="39" t="str">
        <f t="shared" si="196"/>
        <v/>
      </c>
      <c r="AH12" s="39" t="str">
        <f t="shared" si="196"/>
        <v/>
      </c>
      <c r="AI12" s="39" t="str">
        <f t="shared" si="196"/>
        <v/>
      </c>
      <c r="AJ12" s="39" t="str">
        <f t="shared" si="196"/>
        <v/>
      </c>
      <c r="AK12" s="39" t="str">
        <f t="shared" si="196"/>
        <v/>
      </c>
      <c r="AL12" s="39" t="str">
        <f t="shared" si="196"/>
        <v/>
      </c>
      <c r="AM12" s="39" t="str">
        <f t="shared" si="196"/>
        <v/>
      </c>
      <c r="AN12" s="39" t="str">
        <f t="shared" si="196"/>
        <v/>
      </c>
      <c r="AO12" s="39" t="str">
        <f t="shared" si="196"/>
        <v/>
      </c>
      <c r="AP12" s="39" t="str">
        <f t="shared" si="196"/>
        <v/>
      </c>
      <c r="AQ12" s="39" t="str">
        <f t="shared" si="196"/>
        <v/>
      </c>
      <c r="AR12" s="39" t="str">
        <f t="shared" si="196"/>
        <v/>
      </c>
      <c r="AS12" s="39" t="str">
        <f t="shared" si="196"/>
        <v/>
      </c>
      <c r="AT12" s="39" t="str">
        <f t="shared" si="196"/>
        <v/>
      </c>
      <c r="AU12" s="39" t="str">
        <f t="shared" si="196"/>
        <v/>
      </c>
      <c r="AV12" s="39" t="str">
        <f t="shared" si="196"/>
        <v/>
      </c>
      <c r="AW12" s="39" t="str">
        <f t="shared" si="196"/>
        <v/>
      </c>
      <c r="AX12" s="39" t="str">
        <f t="shared" si="196"/>
        <v/>
      </c>
      <c r="AY12" s="39" t="str">
        <f t="shared" si="196"/>
        <v/>
      </c>
      <c r="AZ12" s="39" t="str">
        <f t="shared" si="196"/>
        <v/>
      </c>
      <c r="BA12" s="39" t="str">
        <f t="shared" si="196"/>
        <v/>
      </c>
      <c r="BB12" s="39" t="str">
        <f t="shared" si="196"/>
        <v/>
      </c>
      <c r="BC12" s="39" t="str">
        <f t="shared" si="196"/>
        <v/>
      </c>
      <c r="BD12" s="39" t="str">
        <f t="shared" si="196"/>
        <v/>
      </c>
      <c r="BE12" s="39" t="str">
        <f t="shared" si="196"/>
        <v/>
      </c>
      <c r="BF12" s="39" t="str">
        <f t="shared" si="196"/>
        <v/>
      </c>
      <c r="BG12" s="39" t="str">
        <f t="shared" si="196"/>
        <v/>
      </c>
      <c r="BH12" s="39" t="str">
        <f t="shared" si="196"/>
        <v/>
      </c>
      <c r="BI12" s="39" t="str">
        <f t="shared" si="196"/>
        <v/>
      </c>
      <c r="BJ12" s="39" t="str">
        <f t="shared" si="196"/>
        <v/>
      </c>
      <c r="BK12" s="39" t="str">
        <f t="shared" si="196"/>
        <v/>
      </c>
      <c r="BL12" s="39" t="str">
        <f t="shared" si="196"/>
        <v/>
      </c>
      <c r="BM12" s="39" t="str">
        <f t="shared" si="196"/>
        <v/>
      </c>
      <c r="BN12" s="39" t="str">
        <f t="shared" si="196"/>
        <v/>
      </c>
      <c r="BO12" s="39" t="str">
        <f t="shared" si="196"/>
        <v/>
      </c>
      <c r="BP12" s="39" t="str">
        <f t="shared" si="196"/>
        <v/>
      </c>
      <c r="BQ12" s="39" t="str">
        <f t="shared" si="196"/>
        <v/>
      </c>
      <c r="BR12" s="39" t="str">
        <f t="shared" si="196"/>
        <v/>
      </c>
      <c r="BS12" s="39" t="str">
        <f t="shared" si="196"/>
        <v/>
      </c>
      <c r="BT12" s="39" t="str">
        <f t="shared" si="196"/>
        <v/>
      </c>
      <c r="BU12" s="39" t="str">
        <f t="shared" si="192"/>
        <v/>
      </c>
      <c r="BV12" s="39" t="str">
        <f t="shared" si="192"/>
        <v/>
      </c>
      <c r="BW12" s="39" t="str">
        <f t="shared" si="192"/>
        <v/>
      </c>
      <c r="BX12" s="39" t="str">
        <f t="shared" si="192"/>
        <v/>
      </c>
      <c r="BY12" s="39" t="str">
        <f t="shared" si="192"/>
        <v/>
      </c>
      <c r="BZ12" s="39" t="str">
        <f t="shared" si="192"/>
        <v/>
      </c>
      <c r="CA12" s="39" t="str">
        <f t="shared" si="192"/>
        <v/>
      </c>
      <c r="CB12" s="39" t="str">
        <f t="shared" si="192"/>
        <v/>
      </c>
      <c r="CC12" s="39" t="str">
        <f t="shared" si="192"/>
        <v/>
      </c>
      <c r="CD12" s="39" t="str">
        <f t="shared" si="192"/>
        <v/>
      </c>
      <c r="CE12" s="39" t="str">
        <f t="shared" si="192"/>
        <v/>
      </c>
      <c r="CF12" s="39" t="str">
        <f t="shared" si="192"/>
        <v/>
      </c>
      <c r="CG12" s="39" t="str">
        <f t="shared" si="192"/>
        <v/>
      </c>
      <c r="CH12" s="39" t="str">
        <f t="shared" si="192"/>
        <v/>
      </c>
      <c r="CI12" s="39" t="str">
        <f t="shared" si="192"/>
        <v/>
      </c>
      <c r="CJ12" s="39" t="str">
        <f t="shared" si="192"/>
        <v/>
      </c>
      <c r="CK12" s="39" t="str">
        <f t="shared" si="192"/>
        <v/>
      </c>
      <c r="CL12" s="39" t="str">
        <f t="shared" si="192"/>
        <v/>
      </c>
      <c r="CM12" s="39" t="str">
        <f t="shared" si="192"/>
        <v/>
      </c>
      <c r="CN12" s="39" t="str">
        <f t="shared" si="192"/>
        <v/>
      </c>
      <c r="CO12" s="39" t="str">
        <f t="shared" si="192"/>
        <v/>
      </c>
      <c r="CP12" s="39" t="str">
        <f t="shared" si="192"/>
        <v/>
      </c>
      <c r="CQ12" s="39" t="str">
        <f t="shared" si="192"/>
        <v/>
      </c>
      <c r="CR12" s="39" t="str">
        <f t="shared" si="192"/>
        <v/>
      </c>
      <c r="CS12" s="39" t="str">
        <f t="shared" si="192"/>
        <v/>
      </c>
      <c r="CT12" s="39" t="str">
        <f t="shared" si="192"/>
        <v/>
      </c>
      <c r="CU12" s="39" t="str">
        <f t="shared" si="192"/>
        <v/>
      </c>
      <c r="CV12" s="39" t="str">
        <f t="shared" si="192"/>
        <v/>
      </c>
      <c r="CW12" s="39" t="str">
        <f t="shared" si="192"/>
        <v/>
      </c>
      <c r="CX12" s="39" t="str">
        <f t="shared" si="192"/>
        <v/>
      </c>
      <c r="CY12" s="39" t="str">
        <f t="shared" si="192"/>
        <v/>
      </c>
      <c r="CZ12" s="39" t="str">
        <f t="shared" si="192"/>
        <v/>
      </c>
      <c r="DA12" s="39" t="str">
        <f t="shared" si="192"/>
        <v/>
      </c>
      <c r="DB12" s="39" t="str">
        <f t="shared" si="192"/>
        <v/>
      </c>
      <c r="DC12" s="39" t="str">
        <f t="shared" si="192"/>
        <v/>
      </c>
      <c r="DD12" s="39" t="str">
        <f t="shared" si="192"/>
        <v/>
      </c>
      <c r="DE12" s="39" t="str">
        <f t="shared" si="192"/>
        <v/>
      </c>
      <c r="DF12" s="39" t="str">
        <f t="shared" si="192"/>
        <v/>
      </c>
      <c r="DG12" s="39" t="str">
        <f t="shared" si="192"/>
        <v/>
      </c>
      <c r="DH12" s="39" t="str">
        <f t="shared" si="192"/>
        <v/>
      </c>
      <c r="DI12" s="39" t="str">
        <f t="shared" si="192"/>
        <v/>
      </c>
      <c r="DJ12" s="39" t="str">
        <f t="shared" si="192"/>
        <v/>
      </c>
      <c r="DK12" s="39" t="str">
        <f t="shared" si="192"/>
        <v/>
      </c>
      <c r="DL12" s="39" t="str">
        <f t="shared" si="192"/>
        <v/>
      </c>
      <c r="DM12" s="39" t="str">
        <f t="shared" si="192"/>
        <v/>
      </c>
      <c r="DN12" s="39" t="str">
        <f t="shared" si="192"/>
        <v/>
      </c>
      <c r="DO12" s="39" t="str">
        <f t="shared" si="192"/>
        <v/>
      </c>
      <c r="DP12" s="39" t="str">
        <f t="shared" si="192"/>
        <v/>
      </c>
      <c r="DQ12" s="39" t="str">
        <f t="shared" si="192"/>
        <v/>
      </c>
      <c r="DR12" s="39" t="str">
        <f t="shared" si="192"/>
        <v/>
      </c>
      <c r="DS12" s="39" t="str">
        <f t="shared" si="192"/>
        <v/>
      </c>
      <c r="DT12" s="39" t="str">
        <f t="shared" si="192"/>
        <v/>
      </c>
      <c r="DU12" s="39" t="str">
        <f t="shared" si="192"/>
        <v/>
      </c>
      <c r="DV12" s="39" t="str">
        <f t="shared" si="192"/>
        <v/>
      </c>
      <c r="DW12" s="39" t="str">
        <f t="shared" si="192"/>
        <v/>
      </c>
      <c r="DX12" s="39" t="str">
        <f t="shared" si="192"/>
        <v/>
      </c>
      <c r="DY12" s="39" t="str">
        <f t="shared" si="192"/>
        <v/>
      </c>
      <c r="DZ12" s="39" t="str">
        <f t="shared" si="192"/>
        <v/>
      </c>
      <c r="EA12" s="39" t="str">
        <f t="shared" si="192"/>
        <v/>
      </c>
      <c r="EB12" s="39" t="str">
        <f t="shared" si="192"/>
        <v/>
      </c>
      <c r="EC12" s="39" t="str">
        <f t="shared" si="192"/>
        <v/>
      </c>
      <c r="ED12" s="39" t="str">
        <f t="shared" si="192"/>
        <v/>
      </c>
      <c r="EE12" s="39" t="str">
        <f t="shared" si="192"/>
        <v/>
      </c>
      <c r="EF12" s="39" t="str">
        <f t="shared" ref="EF12:GL12" si="197">IF(AND(EF$8&gt;=$E12,EF$8&lt;$F12),$D12,"")</f>
        <v/>
      </c>
      <c r="EG12" s="39" t="str">
        <f t="shared" si="197"/>
        <v/>
      </c>
      <c r="EH12" s="39" t="str">
        <f t="shared" si="197"/>
        <v/>
      </c>
      <c r="EI12" s="39" t="str">
        <f t="shared" si="197"/>
        <v/>
      </c>
      <c r="EJ12" s="39" t="str">
        <f t="shared" si="197"/>
        <v/>
      </c>
      <c r="EK12" s="39" t="str">
        <f t="shared" si="197"/>
        <v/>
      </c>
      <c r="EL12" s="39" t="str">
        <f t="shared" si="197"/>
        <v/>
      </c>
      <c r="EM12" s="39" t="str">
        <f t="shared" si="197"/>
        <v/>
      </c>
      <c r="EN12" s="39" t="str">
        <f t="shared" si="197"/>
        <v/>
      </c>
      <c r="EO12" s="39" t="str">
        <f t="shared" si="197"/>
        <v/>
      </c>
      <c r="EP12" s="39" t="str">
        <f t="shared" si="197"/>
        <v/>
      </c>
      <c r="EQ12" s="39" t="str">
        <f t="shared" si="197"/>
        <v/>
      </c>
      <c r="ER12" s="39" t="str">
        <f t="shared" si="197"/>
        <v/>
      </c>
      <c r="ES12" s="39" t="str">
        <f t="shared" si="197"/>
        <v/>
      </c>
      <c r="ET12" s="39" t="str">
        <f t="shared" si="197"/>
        <v/>
      </c>
      <c r="EU12" s="39" t="str">
        <f t="shared" si="197"/>
        <v/>
      </c>
      <c r="EV12" s="39" t="str">
        <f t="shared" si="197"/>
        <v/>
      </c>
      <c r="EW12" s="39" t="str">
        <f t="shared" si="197"/>
        <v/>
      </c>
      <c r="EX12" s="39" t="str">
        <f t="shared" si="197"/>
        <v/>
      </c>
      <c r="EY12" s="39" t="str">
        <f t="shared" si="197"/>
        <v/>
      </c>
      <c r="EZ12" s="39" t="str">
        <f t="shared" si="197"/>
        <v/>
      </c>
      <c r="FA12" s="39" t="str">
        <f t="shared" si="197"/>
        <v/>
      </c>
      <c r="FB12" s="39" t="str">
        <f t="shared" si="197"/>
        <v/>
      </c>
      <c r="FC12" s="39" t="str">
        <f t="shared" si="197"/>
        <v/>
      </c>
      <c r="FD12" s="39" t="str">
        <f t="shared" si="197"/>
        <v/>
      </c>
      <c r="FE12" s="39" t="str">
        <f t="shared" si="197"/>
        <v/>
      </c>
      <c r="FF12" s="39" t="str">
        <f t="shared" si="197"/>
        <v/>
      </c>
      <c r="FG12" s="39" t="str">
        <f t="shared" si="197"/>
        <v/>
      </c>
      <c r="FH12" s="39" t="str">
        <f t="shared" si="197"/>
        <v/>
      </c>
      <c r="FI12" s="39" t="str">
        <f t="shared" si="197"/>
        <v/>
      </c>
      <c r="FJ12" s="39" t="str">
        <f t="shared" si="197"/>
        <v/>
      </c>
      <c r="FK12" s="39" t="str">
        <f t="shared" si="197"/>
        <v/>
      </c>
      <c r="FL12" s="39" t="str">
        <f t="shared" si="197"/>
        <v/>
      </c>
      <c r="FM12" s="39" t="str">
        <f t="shared" si="197"/>
        <v/>
      </c>
      <c r="FN12" s="39" t="str">
        <f t="shared" si="197"/>
        <v/>
      </c>
      <c r="FO12" s="39" t="str">
        <f t="shared" si="197"/>
        <v/>
      </c>
      <c r="FP12" s="39" t="str">
        <f t="shared" si="197"/>
        <v/>
      </c>
      <c r="FQ12" s="39" t="str">
        <f t="shared" si="197"/>
        <v/>
      </c>
      <c r="FR12" s="39" t="str">
        <f t="shared" si="197"/>
        <v/>
      </c>
      <c r="FS12" s="39" t="str">
        <f t="shared" si="197"/>
        <v/>
      </c>
      <c r="FT12" s="39" t="str">
        <f t="shared" si="197"/>
        <v/>
      </c>
      <c r="FU12" s="39" t="str">
        <f t="shared" si="197"/>
        <v/>
      </c>
      <c r="FV12" s="39" t="str">
        <f t="shared" si="197"/>
        <v/>
      </c>
      <c r="FW12" s="39" t="str">
        <f t="shared" si="197"/>
        <v/>
      </c>
      <c r="FX12" s="39" t="str">
        <f t="shared" si="197"/>
        <v/>
      </c>
      <c r="FY12" s="39" t="str">
        <f t="shared" si="197"/>
        <v/>
      </c>
      <c r="FZ12" s="39" t="str">
        <f t="shared" si="197"/>
        <v/>
      </c>
      <c r="GA12" s="39" t="str">
        <f t="shared" si="197"/>
        <v/>
      </c>
      <c r="GB12" s="39" t="str">
        <f t="shared" si="197"/>
        <v/>
      </c>
      <c r="GC12" s="39" t="str">
        <f t="shared" si="197"/>
        <v/>
      </c>
      <c r="GD12" s="39" t="str">
        <f t="shared" si="197"/>
        <v/>
      </c>
      <c r="GE12" s="39" t="str">
        <f t="shared" si="197"/>
        <v/>
      </c>
      <c r="GF12" s="39" t="str">
        <f t="shared" si="197"/>
        <v/>
      </c>
      <c r="GG12" s="39" t="str">
        <f t="shared" si="197"/>
        <v/>
      </c>
      <c r="GH12" s="39" t="str">
        <f t="shared" si="197"/>
        <v/>
      </c>
      <c r="GI12" s="39" t="str">
        <f t="shared" si="197"/>
        <v/>
      </c>
      <c r="GJ12" s="39" t="str">
        <f t="shared" si="197"/>
        <v/>
      </c>
      <c r="GK12" s="39" t="str">
        <f t="shared" si="197"/>
        <v/>
      </c>
      <c r="GL12" s="39" t="str">
        <f t="shared" si="197"/>
        <v/>
      </c>
    </row>
    <row r="13" spans="1:194" x14ac:dyDescent="0.25">
      <c r="A13" s="30" t="s">
        <v>139</v>
      </c>
      <c r="B13" s="19">
        <v>93.8</v>
      </c>
      <c r="D13" s="19">
        <f>B13/resources</f>
        <v>23.45</v>
      </c>
    </row>
  </sheetData>
  <conditionalFormatting sqref="H9:GL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DE83-EB37-4C42-9445-1F4120F6AC4C}">
  <dimension ref="A1:G6"/>
  <sheetViews>
    <sheetView showGridLines="0" workbookViewId="0">
      <selection activeCell="D2" sqref="D2"/>
    </sheetView>
  </sheetViews>
  <sheetFormatPr defaultRowHeight="15" x14ac:dyDescent="0.25"/>
  <cols>
    <col min="2" max="2" width="13.42578125" bestFit="1" customWidth="1"/>
    <col min="6" max="6" width="14.5703125" bestFit="1" customWidth="1"/>
    <col min="7" max="7" width="19.140625" bestFit="1" customWidth="1"/>
  </cols>
  <sheetData>
    <row r="1" spans="1:7" x14ac:dyDescent="0.25">
      <c r="A1" s="71" t="s">
        <v>155</v>
      </c>
      <c r="B1" s="71" t="s">
        <v>156</v>
      </c>
      <c r="D1" s="72" t="s">
        <v>157</v>
      </c>
      <c r="F1" s="142" t="s">
        <v>158</v>
      </c>
      <c r="G1" s="142"/>
    </row>
    <row r="2" spans="1:7" x14ac:dyDescent="0.25">
      <c r="A2" s="71" t="s">
        <v>159</v>
      </c>
      <c r="B2" s="110">
        <v>150</v>
      </c>
      <c r="D2" s="112">
        <v>8</v>
      </c>
      <c r="F2" s="71" t="s">
        <v>160</v>
      </c>
      <c r="G2" s="111">
        <v>43466</v>
      </c>
    </row>
    <row r="3" spans="1:7" x14ac:dyDescent="0.25">
      <c r="A3" s="71" t="s">
        <v>54</v>
      </c>
      <c r="B3" s="110">
        <v>150</v>
      </c>
      <c r="F3" s="71" t="s">
        <v>161</v>
      </c>
      <c r="G3" s="111">
        <v>43574</v>
      </c>
    </row>
    <row r="4" spans="1:7" x14ac:dyDescent="0.25">
      <c r="A4" s="71" t="s">
        <v>55</v>
      </c>
      <c r="B4" s="110">
        <v>150</v>
      </c>
      <c r="F4" s="71" t="s">
        <v>162</v>
      </c>
      <c r="G4" s="111">
        <v>43612</v>
      </c>
    </row>
    <row r="5" spans="1:7" x14ac:dyDescent="0.25">
      <c r="A5" s="71" t="s">
        <v>163</v>
      </c>
      <c r="B5" s="110">
        <v>150</v>
      </c>
    </row>
    <row r="6" spans="1:7" x14ac:dyDescent="0.25">
      <c r="A6" s="71" t="s">
        <v>56</v>
      </c>
      <c r="B6" s="110">
        <v>180</v>
      </c>
    </row>
  </sheetData>
  <autoFilter ref="A1:B6" xr:uid="{4CBBFE2E-6CD2-4F88-8366-799B323A0334}">
    <sortState xmlns:xlrd2="http://schemas.microsoft.com/office/spreadsheetml/2017/richdata2" ref="A2:B6">
      <sortCondition ref="A1:A6"/>
    </sortState>
  </autoFilter>
  <mergeCells count="1">
    <mergeCell ref="F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43F8-9555-4DEE-9BE5-77900F4CB23D}">
  <dimension ref="A1:B5"/>
  <sheetViews>
    <sheetView showGridLines="0" workbookViewId="0">
      <selection activeCell="B3" sqref="B3"/>
    </sheetView>
  </sheetViews>
  <sheetFormatPr defaultRowHeight="15" x14ac:dyDescent="0.25"/>
  <cols>
    <col min="1" max="1" width="23.42578125" customWidth="1"/>
    <col min="2" max="2" width="23.7109375" bestFit="1" customWidth="1"/>
  </cols>
  <sheetData>
    <row r="1" spans="1:2" x14ac:dyDescent="0.25">
      <c r="A1" s="2" t="s">
        <v>181</v>
      </c>
      <c r="B1" s="2" t="s">
        <v>182</v>
      </c>
    </row>
    <row r="2" spans="1:2" x14ac:dyDescent="0.25">
      <c r="A2" s="17" t="s">
        <v>183</v>
      </c>
      <c r="B2" s="113">
        <v>15</v>
      </c>
    </row>
    <row r="3" spans="1:2" x14ac:dyDescent="0.25">
      <c r="A3" s="17" t="s">
        <v>184</v>
      </c>
      <c r="B3" s="113">
        <v>10</v>
      </c>
    </row>
    <row r="4" spans="1:2" x14ac:dyDescent="0.25">
      <c r="A4" s="17" t="s">
        <v>185</v>
      </c>
      <c r="B4" s="113">
        <v>2</v>
      </c>
    </row>
    <row r="5" spans="1:2" x14ac:dyDescent="0.25">
      <c r="A5" s="2" t="s">
        <v>9</v>
      </c>
      <c r="B5" s="60">
        <f>SUM(B2:B4)</f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Estimate Summary</vt:lpstr>
      <vt:lpstr>Initiation Costs</vt:lpstr>
      <vt:lpstr>Component Types</vt:lpstr>
      <vt:lpstr>Doneness Steps</vt:lpstr>
      <vt:lpstr>Effort</vt:lpstr>
      <vt:lpstr>Timeline (Agile)</vt:lpstr>
      <vt:lpstr>Timeline (Waterfall)</vt:lpstr>
      <vt:lpstr>Rates</vt:lpstr>
      <vt:lpstr>Availability</vt:lpstr>
      <vt:lpstr>Roles</vt:lpstr>
      <vt:lpstr>Risks</vt:lpstr>
      <vt:lpstr>Assumptions</vt:lpstr>
      <vt:lpstr>Illustration</vt:lpstr>
      <vt:lpstr>annual_unavailability</vt:lpstr>
      <vt:lpstr>availability</vt:lpstr>
      <vt:lpstr>complexity</vt:lpstr>
      <vt:lpstr>estimated_duration</vt:lpstr>
      <vt:lpstr>estimated_effort</vt:lpstr>
      <vt:lpstr>estimated_end_date</vt:lpstr>
      <vt:lpstr>holidays</vt:lpstr>
      <vt:lpstr>hrs_per_day</vt:lpstr>
      <vt:lpstr>'Timeline (Agile)'!interval</vt:lpstr>
      <vt:lpstr>interval</vt:lpstr>
      <vt:lpstr>lifecycle</vt:lpstr>
      <vt:lpstr>metrics</vt:lpstr>
      <vt:lpstr>rates</vt:lpstr>
      <vt:lpstr>resources</vt:lpstr>
      <vt:lpstr>risk_spread</vt:lpstr>
      <vt:lpstr>role_allocation</vt:lpstr>
      <vt:lpstr>start_date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Kohlenberg</dc:creator>
  <cp:keywords/>
  <dc:description/>
  <cp:lastModifiedBy>Eric Kohlenberg</cp:lastModifiedBy>
  <cp:revision/>
  <dcterms:created xsi:type="dcterms:W3CDTF">2018-11-27T05:47:26Z</dcterms:created>
  <dcterms:modified xsi:type="dcterms:W3CDTF">2019-03-18T15:20:10Z</dcterms:modified>
  <cp:category/>
  <cp:contentStatus/>
</cp:coreProperties>
</file>